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heets/sheet5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4_Ludikamis\Comptabilité\2024-2025\"/>
    </mc:Choice>
  </mc:AlternateContent>
  <bookViews>
    <workbookView xWindow="0" yWindow="0" windowWidth="28800" windowHeight="11835"/>
  </bookViews>
  <sheets>
    <sheet name="Livre de comptes" sheetId="1" r:id="rId1"/>
    <sheet name="Graph Livre Comptes" sheetId="5" r:id="rId2"/>
    <sheet name="Compte financier" sheetId="10" r:id="rId3"/>
    <sheet name="Graph resultat financier" sheetId="6" r:id="rId4"/>
    <sheet name="Graph Recettes" sheetId="8" r:id="rId5"/>
    <sheet name="Graph Depenses" sheetId="7" r:id="rId6"/>
    <sheet name="Categories" sheetId="2" r:id="rId7"/>
    <sheet name="Répartition livre compte" sheetId="3" r:id="rId8"/>
    <sheet name="Budget prévisionnel" sheetId="11" r:id="rId9"/>
    <sheet name="Graph Budgt previs" sheetId="12" r:id="rId10"/>
  </sheets>
  <definedNames>
    <definedName name="Categori" localSheetId="8">'Budget prévisionnel'!#REF!</definedName>
    <definedName name="Categori" localSheetId="2">'Compte financier'!#REF!</definedName>
    <definedName name="Categori">'Livre de comptes'!#REF!</definedName>
    <definedName name="Categorie" localSheetId="8">'Budget prévisionnel'!#REF!</definedName>
    <definedName name="Categorie" localSheetId="2">'Compte financier'!#REF!</definedName>
    <definedName name="Categorie">'Livre de comptes'!#REF!</definedName>
    <definedName name="Depenses">Categories!$C$6:$C$21</definedName>
    <definedName name="Recette">Categories!$B$6:$B$21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5" i="3" l="1"/>
  <c r="B64" i="3"/>
  <c r="B63" i="3"/>
  <c r="B62" i="3"/>
  <c r="B61" i="3"/>
  <c r="B60" i="3"/>
  <c r="H13" i="11"/>
  <c r="A67" i="3" l="1"/>
  <c r="I12" i="11"/>
  <c r="E51" i="3"/>
  <c r="G10" i="11" s="1"/>
  <c r="D51" i="3"/>
  <c r="A64" i="3"/>
  <c r="B42" i="3"/>
  <c r="E10" i="10" s="1"/>
  <c r="A42" i="3"/>
  <c r="A66" i="3" l="1"/>
  <c r="A65" i="3"/>
  <c r="A63" i="3"/>
  <c r="A62" i="3"/>
  <c r="A61" i="3"/>
  <c r="A60" i="3"/>
  <c r="I13" i="11"/>
  <c r="E11" i="11"/>
  <c r="E12" i="11"/>
  <c r="E13" i="11"/>
  <c r="E10" i="11"/>
  <c r="E9" i="11"/>
  <c r="H14" i="11" l="1"/>
  <c r="D14" i="11"/>
  <c r="E49" i="3"/>
  <c r="G8" i="11" s="1"/>
  <c r="I8" i="11" s="1"/>
  <c r="E53" i="3"/>
  <c r="E52" i="3"/>
  <c r="G11" i="11" s="1"/>
  <c r="I11" i="11" s="1"/>
  <c r="E50" i="3"/>
  <c r="E9" i="10" s="1"/>
  <c r="D50" i="3"/>
  <c r="D52" i="3"/>
  <c r="D53" i="3"/>
  <c r="D55" i="3"/>
  <c r="D49" i="3"/>
  <c r="A50" i="3"/>
  <c r="A52" i="3"/>
  <c r="A53" i="3"/>
  <c r="A54" i="3"/>
  <c r="A55" i="3"/>
  <c r="A49" i="3"/>
  <c r="E55" i="3"/>
  <c r="B50" i="3"/>
  <c r="B49" i="3"/>
  <c r="C8" i="10" l="1"/>
  <c r="C13" i="10" s="1"/>
  <c r="E8" i="10"/>
  <c r="G9" i="11"/>
  <c r="I9" i="11" s="1"/>
  <c r="I10" i="11"/>
  <c r="F16" i="11"/>
  <c r="B44" i="3" l="1"/>
  <c r="B43" i="3"/>
  <c r="E11" i="10" s="1"/>
  <c r="E13" i="10" s="1"/>
  <c r="D15" i="10" s="1"/>
  <c r="B41" i="3"/>
  <c r="B40" i="3"/>
  <c r="A40" i="3"/>
  <c r="B38" i="3"/>
  <c r="C8" i="11" s="1"/>
  <c r="E8" i="11" s="1"/>
  <c r="B39" i="3"/>
  <c r="C15" i="3"/>
  <c r="C14" i="3"/>
  <c r="C13" i="3"/>
  <c r="C12" i="3"/>
  <c r="C11" i="3"/>
  <c r="C10" i="3"/>
  <c r="C9" i="3"/>
  <c r="C8" i="3"/>
  <c r="C7" i="3"/>
  <c r="C6" i="3"/>
  <c r="C5" i="3"/>
  <c r="B16" i="3"/>
  <c r="B15" i="3"/>
  <c r="B14" i="3"/>
  <c r="B13" i="3"/>
  <c r="B12" i="3"/>
  <c r="B11" i="3"/>
  <c r="B10" i="3"/>
  <c r="B9" i="3"/>
  <c r="B8" i="3"/>
  <c r="B7" i="3"/>
  <c r="B6" i="3"/>
  <c r="B5" i="3"/>
  <c r="A44" i="3"/>
  <c r="A41" i="3"/>
  <c r="A43" i="3"/>
  <c r="A39" i="3"/>
  <c r="A38" i="3"/>
  <c r="C16" i="3"/>
  <c r="E35" i="1"/>
  <c r="C35" i="1"/>
  <c r="B45" i="3" l="1"/>
  <c r="C32" i="3"/>
  <c r="C31" i="3"/>
  <c r="C30" i="3"/>
  <c r="C29" i="3"/>
  <c r="C28" i="3"/>
  <c r="C27" i="3"/>
  <c r="C26" i="3"/>
  <c r="C25" i="3"/>
  <c r="C24" i="3"/>
  <c r="C23" i="3"/>
  <c r="C22" i="3"/>
  <c r="C21" i="3"/>
  <c r="B32" i="3"/>
  <c r="B31" i="3"/>
  <c r="B30" i="3"/>
  <c r="B29" i="3"/>
  <c r="B28" i="3"/>
  <c r="B27" i="3"/>
  <c r="B26" i="3"/>
  <c r="B25" i="3"/>
  <c r="B24" i="3"/>
  <c r="B23" i="3"/>
  <c r="B22" i="3"/>
  <c r="B21" i="3"/>
  <c r="B33" i="3" l="1"/>
  <c r="C33" i="3"/>
</calcChain>
</file>

<file path=xl/sharedStrings.xml><?xml version="1.0" encoding="utf-8"?>
<sst xmlns="http://schemas.openxmlformats.org/spreadsheetml/2006/main" count="130" uniqueCount="72">
  <si>
    <t>Date</t>
  </si>
  <si>
    <t>Montant (€)</t>
  </si>
  <si>
    <t>Catégorie</t>
  </si>
  <si>
    <t>Notes</t>
  </si>
  <si>
    <t>Site Internet</t>
  </si>
  <si>
    <t>Cotisation adhérent</t>
  </si>
  <si>
    <t>Recette</t>
  </si>
  <si>
    <t>Dépenses</t>
  </si>
  <si>
    <t>Achat Jeux (Loterie)</t>
  </si>
  <si>
    <t>Achat Jeux (Fonds association)</t>
  </si>
  <si>
    <t>Organisation évènement</t>
  </si>
  <si>
    <t>Recette (€)</t>
  </si>
  <si>
    <t>Catégorie  Recette</t>
  </si>
  <si>
    <t>Dépenses (€)</t>
  </si>
  <si>
    <t>Catégorie Dépense</t>
  </si>
  <si>
    <t>Nom : Recette</t>
  </si>
  <si>
    <t>Nom : Depenses</t>
  </si>
  <si>
    <t>Cotisation LECCA Ariel - Famille - 2024-2025</t>
  </si>
  <si>
    <t>Cotisation JACQUET Vincent - Famille - 2024-2025</t>
  </si>
  <si>
    <t>Cotisation SASSUS Sylviane - Individuelle - 2024-2025</t>
  </si>
  <si>
    <t>Cotisation BATTET Jean-Pierre - Individuelle - 2024-2025</t>
  </si>
  <si>
    <t>Cotisation MARCEAU William - Individuelle - 2024-2025</t>
  </si>
  <si>
    <t>Cotisation COFFE Jean-Charles - Individuelle - 2024-2025</t>
  </si>
  <si>
    <t>Cotisation DUGUE Fabienne - Famille - 2024-2025</t>
  </si>
  <si>
    <t>Cotisation BIAU Maxime - Famille - 2024-2025</t>
  </si>
  <si>
    <t>Cotisation BESSE Quentin - Famille - 2024-2025</t>
  </si>
  <si>
    <t>Cotisation PEDRO Frederic - Famille - 2024-2025</t>
  </si>
  <si>
    <t>Cotisation GATTELIER Julien - Famille - 2024-2025</t>
  </si>
  <si>
    <t>Cotisation RESSIER Amandine - Famille - 2024-2025</t>
  </si>
  <si>
    <t>Cotisation PONTONNIER BAUDIN Marine - Famille - 2024-2025</t>
  </si>
  <si>
    <t>Cotisation GAUDILLER Régis - Famille - 2024-2025</t>
  </si>
  <si>
    <t>Cotisation VANNIER Philippe - Famille - 2024-2025</t>
  </si>
  <si>
    <t>Cotisation GLATIGNY Pierre - Famille - 2024-2025</t>
  </si>
  <si>
    <t>Cotisation GRENARD Nadja - Famille - 2024-2025</t>
  </si>
  <si>
    <t>Cotisation FRUCHET Alexandrine - Famille - 2024-2025</t>
  </si>
  <si>
    <t>Cotisation PAIN Isabelle - Famille - 2024-2025</t>
  </si>
  <si>
    <t>Cotisation BELIN Pascal - Famille - 2024-2025</t>
  </si>
  <si>
    <t>Cotisation MONTCHAUSSAT Xavier - Individuelle - 2024-2025</t>
  </si>
  <si>
    <t>Cotisation LANIEZ Marine - Famille - 2024-2025</t>
  </si>
  <si>
    <t>Achat jeux de société Loterie Ludik'amis 2024/2025</t>
  </si>
  <si>
    <t>Achat nouveau jeux de société association Ludik'amis 2024/2025</t>
  </si>
  <si>
    <t>Remboursement A.Lecca frais hébergement site internet (3 € /mois sur 7 mois)</t>
  </si>
  <si>
    <t>Total Recettes</t>
  </si>
  <si>
    <t>Total Dépenses</t>
  </si>
  <si>
    <t>Recettes du mois (€)</t>
  </si>
  <si>
    <t>Dépenses du mois (€)</t>
  </si>
  <si>
    <t>Total</t>
  </si>
  <si>
    <t>Cumul Recettes fin de mois (€)</t>
  </si>
  <si>
    <t>Cumul Dépenses fin de mois (€)</t>
  </si>
  <si>
    <t>Mois</t>
  </si>
  <si>
    <t>Solde exercice précédent</t>
  </si>
  <si>
    <t>Résultat trésorerie fin exercice</t>
  </si>
  <si>
    <t>COMPTE FINANCIER LUDIK'AMIS du 01/09/2024 au 31/08/2025</t>
  </si>
  <si>
    <t>Recettes</t>
  </si>
  <si>
    <t>Résultat de trésorerie (recettes - dépenses) (€)</t>
  </si>
  <si>
    <t>Solde du compte courant au 31/08/2025 (€)</t>
  </si>
  <si>
    <t>BUDGET PREVISIONNEL LUDIK'AMIS du 01/09/2025 au 31/08/2026</t>
  </si>
  <si>
    <t>2024-2025</t>
  </si>
  <si>
    <t>2025-2026</t>
  </si>
  <si>
    <t>Tendance</t>
  </si>
  <si>
    <t>Total Recettes prévisionnel (€)</t>
  </si>
  <si>
    <t>Total Dépenses  prévisionnel (€)</t>
  </si>
  <si>
    <t>Subvention Mairie</t>
  </si>
  <si>
    <t>Résultat de trésorerie (recettes - dépenses) prévisionnel (€)</t>
  </si>
  <si>
    <t>Recettes (€)</t>
  </si>
  <si>
    <t>Budget Prévisionnel</t>
  </si>
  <si>
    <t>Réalise 2024/2025</t>
  </si>
  <si>
    <t>Prévisionnel 2025/2026</t>
  </si>
  <si>
    <t>Publicité et publication</t>
  </si>
  <si>
    <t>Fourniture entretien jeux</t>
  </si>
  <si>
    <t>Banderole, affiches, flyers (remboursement A.Lecca)</t>
  </si>
  <si>
    <t>ENREGISTREMENTS DU LIVRE DE COMPTES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</si>
</sst>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ECFF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14" fontId="2" fillId="0" borderId="17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5" fillId="3" borderId="2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2" fontId="5" fillId="4" borderId="2" xfId="0" applyNumberFormat="1" applyFont="1" applyFill="1" applyBorder="1" applyAlignment="1">
      <alignment horizontal="center" vertical="center" wrapText="1"/>
    </xf>
    <xf numFmtId="2" fontId="2" fillId="0" borderId="26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3" fillId="0" borderId="0" xfId="0" applyFont="1"/>
    <xf numFmtId="0" fontId="4" fillId="3" borderId="1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17" fontId="3" fillId="0" borderId="16" xfId="0" applyNumberFormat="1" applyFont="1" applyBorder="1"/>
    <xf numFmtId="17" fontId="3" fillId="0" borderId="17" xfId="0" applyNumberFormat="1" applyFont="1" applyBorder="1"/>
    <xf numFmtId="17" fontId="3" fillId="0" borderId="19" xfId="0" applyNumberFormat="1" applyFont="1" applyBorder="1"/>
    <xf numFmtId="17" fontId="3" fillId="0" borderId="0" xfId="0" applyNumberFormat="1" applyFont="1"/>
    <xf numFmtId="0" fontId="4" fillId="0" borderId="1" xfId="0" applyFont="1" applyBorder="1"/>
    <xf numFmtId="2" fontId="3" fillId="0" borderId="2" xfId="0" applyNumberFormat="1" applyFont="1" applyBorder="1"/>
    <xf numFmtId="2" fontId="3" fillId="0" borderId="3" xfId="0" applyNumberFormat="1" applyFont="1" applyBorder="1"/>
    <xf numFmtId="2" fontId="3" fillId="0" borderId="4" xfId="0" applyNumberFormat="1" applyFont="1" applyBorder="1"/>
    <xf numFmtId="2" fontId="3" fillId="0" borderId="5" xfId="0" applyNumberFormat="1" applyFont="1" applyBorder="1"/>
    <xf numFmtId="2" fontId="3" fillId="0" borderId="6" xfId="0" applyNumberFormat="1" applyFont="1" applyBorder="1"/>
    <xf numFmtId="2" fontId="3" fillId="0" borderId="7" xfId="0" applyNumberFormat="1" applyFont="1" applyBorder="1"/>
    <xf numFmtId="2" fontId="3" fillId="0" borderId="12" xfId="0" applyNumberFormat="1" applyFont="1" applyFill="1" applyBorder="1"/>
    <xf numFmtId="2" fontId="3" fillId="0" borderId="11" xfId="0" applyNumberFormat="1" applyFont="1" applyFill="1" applyBorder="1"/>
    <xf numFmtId="2" fontId="3" fillId="0" borderId="13" xfId="0" applyNumberFormat="1" applyFont="1" applyBorder="1"/>
    <xf numFmtId="2" fontId="3" fillId="0" borderId="9" xfId="0" applyNumberFormat="1" applyFont="1" applyBorder="1"/>
    <xf numFmtId="2" fontId="3" fillId="0" borderId="14" xfId="0" applyNumberFormat="1" applyFont="1" applyBorder="1"/>
    <xf numFmtId="2" fontId="3" fillId="0" borderId="15" xfId="0" applyNumberFormat="1" applyFont="1" applyBorder="1"/>
    <xf numFmtId="0" fontId="4" fillId="0" borderId="1" xfId="0" applyFont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3" fillId="0" borderId="18" xfId="0" applyFont="1" applyBorder="1"/>
    <xf numFmtId="0" fontId="3" fillId="0" borderId="17" xfId="0" applyFont="1" applyBorder="1"/>
    <xf numFmtId="0" fontId="3" fillId="0" borderId="19" xfId="0" applyFont="1" applyBorder="1"/>
    <xf numFmtId="0" fontId="4" fillId="0" borderId="29" xfId="0" applyFont="1" applyBorder="1" applyAlignment="1">
      <alignment horizontal="left" vertical="center"/>
    </xf>
    <xf numFmtId="0" fontId="3" fillId="0" borderId="27" xfId="0" applyFont="1" applyBorder="1"/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right" vertical="center" wrapText="1"/>
    </xf>
    <xf numFmtId="164" fontId="3" fillId="0" borderId="24" xfId="0" applyNumberFormat="1" applyFont="1" applyBorder="1" applyAlignment="1">
      <alignment horizontal="right"/>
    </xf>
    <xf numFmtId="164" fontId="3" fillId="0" borderId="23" xfId="0" applyNumberFormat="1" applyFont="1" applyBorder="1" applyAlignment="1">
      <alignment horizontal="right"/>
    </xf>
    <xf numFmtId="164" fontId="3" fillId="0" borderId="25" xfId="0" applyNumberFormat="1" applyFont="1" applyBorder="1" applyAlignment="1">
      <alignment horizontal="right"/>
    </xf>
    <xf numFmtId="164" fontId="3" fillId="0" borderId="18" xfId="0" applyNumberFormat="1" applyFont="1" applyBorder="1" applyAlignment="1">
      <alignment horizontal="right"/>
    </xf>
    <xf numFmtId="164" fontId="3" fillId="0" borderId="17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2" fontId="4" fillId="3" borderId="10" xfId="0" applyNumberFormat="1" applyFont="1" applyFill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left" vertical="center" wrapText="1"/>
    </xf>
    <xf numFmtId="2" fontId="3" fillId="0" borderId="16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left" vertical="center" wrapText="1"/>
    </xf>
    <xf numFmtId="2" fontId="4" fillId="2" borderId="12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2" fontId="0" fillId="0" borderId="16" xfId="0" applyNumberFormat="1" applyFont="1" applyBorder="1" applyAlignment="1">
      <alignment horizontal="left" vertical="center" wrapText="1"/>
    </xf>
    <xf numFmtId="2" fontId="0" fillId="0" borderId="31" xfId="0" applyNumberFormat="1" applyFont="1" applyBorder="1" applyAlignment="1">
      <alignment horizontal="center" vertical="center" wrapText="1"/>
    </xf>
    <xf numFmtId="2" fontId="0" fillId="0" borderId="18" xfId="0" applyNumberFormat="1" applyFont="1" applyBorder="1" applyAlignment="1">
      <alignment horizontal="center" vertical="center" wrapText="1"/>
    </xf>
    <xf numFmtId="2" fontId="0" fillId="0" borderId="16" xfId="0" applyNumberFormat="1" applyFont="1" applyBorder="1" applyAlignment="1">
      <alignment horizontal="center" vertical="center" wrapText="1"/>
    </xf>
    <xf numFmtId="2" fontId="0" fillId="0" borderId="22" xfId="0" applyNumberFormat="1" applyFont="1" applyBorder="1" applyAlignment="1">
      <alignment horizontal="left" vertical="center" wrapText="1"/>
    </xf>
    <xf numFmtId="2" fontId="0" fillId="0" borderId="31" xfId="0" applyNumberFormat="1" applyFont="1" applyBorder="1" applyAlignment="1">
      <alignment vertical="center" wrapText="1"/>
    </xf>
    <xf numFmtId="2" fontId="0" fillId="0" borderId="18" xfId="0" applyNumberFormat="1" applyFont="1" applyBorder="1" applyAlignment="1">
      <alignment vertical="center" wrapText="1"/>
    </xf>
    <xf numFmtId="2" fontId="0" fillId="0" borderId="32" xfId="0" applyNumberFormat="1" applyFont="1" applyBorder="1" applyAlignment="1">
      <alignment horizontal="center" vertical="center" wrapText="1"/>
    </xf>
    <xf numFmtId="2" fontId="0" fillId="0" borderId="17" xfId="0" applyNumberFormat="1" applyFont="1" applyBorder="1" applyAlignment="1">
      <alignment horizontal="center" vertical="center" wrapText="1"/>
    </xf>
    <xf numFmtId="2" fontId="0" fillId="0" borderId="32" xfId="0" applyNumberFormat="1" applyFont="1" applyBorder="1" applyAlignment="1">
      <alignment vertical="center" wrapText="1"/>
    </xf>
    <xf numFmtId="2" fontId="0" fillId="0" borderId="17" xfId="0" applyNumberFormat="1" applyFont="1" applyBorder="1" applyAlignment="1">
      <alignment vertical="center" wrapText="1"/>
    </xf>
    <xf numFmtId="2" fontId="0" fillId="0" borderId="33" xfId="0" applyNumberFormat="1" applyFont="1" applyBorder="1" applyAlignment="1">
      <alignment horizontal="center" vertical="center" wrapText="1"/>
    </xf>
    <xf numFmtId="2" fontId="0" fillId="0" borderId="35" xfId="0" applyNumberFormat="1" applyFont="1" applyBorder="1" applyAlignment="1">
      <alignment horizontal="center" vertical="center" wrapText="1"/>
    </xf>
    <xf numFmtId="2" fontId="0" fillId="0" borderId="34" xfId="0" applyNumberFormat="1" applyFont="1" applyBorder="1" applyAlignment="1">
      <alignment horizontal="center" vertical="center" wrapText="1"/>
    </xf>
    <xf numFmtId="2" fontId="0" fillId="0" borderId="19" xfId="0" applyNumberFormat="1" applyFont="1" applyBorder="1" applyAlignment="1">
      <alignment horizontal="center" vertical="center" wrapText="1"/>
    </xf>
    <xf numFmtId="2" fontId="0" fillId="0" borderId="34" xfId="0" applyNumberFormat="1" applyFont="1" applyBorder="1" applyAlignment="1">
      <alignment vertical="center" wrapText="1"/>
    </xf>
    <xf numFmtId="2" fontId="0" fillId="0" borderId="19" xfId="0" applyNumberFormat="1" applyFont="1" applyBorder="1" applyAlignment="1">
      <alignment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/>
    <xf numFmtId="164" fontId="3" fillId="0" borderId="0" xfId="0" applyNumberFormat="1" applyFont="1" applyBorder="1" applyAlignment="1">
      <alignment horizontal="right"/>
    </xf>
    <xf numFmtId="0" fontId="3" fillId="6" borderId="27" xfId="0" applyFont="1" applyFill="1" applyBorder="1"/>
    <xf numFmtId="0" fontId="3" fillId="0" borderId="36" xfId="0" applyFont="1" applyBorder="1"/>
    <xf numFmtId="0" fontId="3" fillId="0" borderId="32" xfId="0" applyFont="1" applyBorder="1"/>
    <xf numFmtId="0" fontId="3" fillId="0" borderId="34" xfId="0" applyFont="1" applyBorder="1"/>
    <xf numFmtId="0" fontId="4" fillId="4" borderId="21" xfId="0" applyFont="1" applyFill="1" applyBorder="1" applyAlignment="1">
      <alignment horizontal="center" vertical="center" wrapText="1"/>
    </xf>
    <xf numFmtId="164" fontId="3" fillId="0" borderId="22" xfId="0" applyNumberFormat="1" applyFont="1" applyBorder="1"/>
    <xf numFmtId="164" fontId="3" fillId="0" borderId="23" xfId="0" applyNumberFormat="1" applyFont="1" applyBorder="1"/>
    <xf numFmtId="0" fontId="4" fillId="4" borderId="1" xfId="0" applyFont="1" applyFill="1" applyBorder="1" applyAlignment="1">
      <alignment horizontal="center" vertical="center" wrapText="1"/>
    </xf>
    <xf numFmtId="164" fontId="3" fillId="0" borderId="16" xfId="0" applyNumberFormat="1" applyFont="1" applyBorder="1"/>
    <xf numFmtId="164" fontId="3" fillId="0" borderId="17" xfId="0" applyNumberFormat="1" applyFont="1" applyBorder="1"/>
    <xf numFmtId="164" fontId="3" fillId="0" borderId="25" xfId="0" applyNumberFormat="1" applyFont="1" applyBorder="1"/>
    <xf numFmtId="2" fontId="3" fillId="0" borderId="0" xfId="0" applyNumberFormat="1" applyFont="1" applyAlignment="1">
      <alignment vertical="center" wrapText="1"/>
    </xf>
    <xf numFmtId="2" fontId="2" fillId="0" borderId="0" xfId="0" applyNumberFormat="1" applyFont="1" applyAlignment="1">
      <alignment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1" fillId="4" borderId="28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0" fillId="0" borderId="28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2" fontId="4" fillId="0" borderId="30" xfId="0" applyNumberFormat="1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left" vertical="center" wrapText="1"/>
    </xf>
    <xf numFmtId="2" fontId="4" fillId="0" borderId="15" xfId="0" applyNumberFormat="1" applyFont="1" applyBorder="1" applyAlignment="1">
      <alignment horizontal="left" vertical="center" wrapText="1"/>
    </xf>
    <xf numFmtId="2" fontId="1" fillId="0" borderId="7" xfId="0" applyNumberFormat="1" applyFont="1" applyBorder="1" applyAlignment="1">
      <alignment horizontal="left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1" fillId="4" borderId="28" xfId="0" applyFont="1" applyFill="1" applyBorder="1" applyAlignment="1">
      <alignment horizontal="center" vertical="center" wrapText="1"/>
    </xf>
    <xf numFmtId="0" fontId="0" fillId="0" borderId="28" xfId="0" applyFont="1" applyBorder="1" applyAlignment="1">
      <alignment vertical="center" wrapText="1"/>
    </xf>
    <xf numFmtId="0" fontId="0" fillId="0" borderId="21" xfId="0" applyFont="1" applyBorder="1" applyAlignment="1">
      <alignment vertical="center" wrapText="1"/>
    </xf>
    <xf numFmtId="2" fontId="1" fillId="0" borderId="27" xfId="0" applyNumberFormat="1" applyFont="1" applyBorder="1" applyAlignment="1">
      <alignment horizontal="left" vertical="center" wrapText="1"/>
    </xf>
    <xf numFmtId="2" fontId="1" fillId="0" borderId="28" xfId="0" applyNumberFormat="1" applyFont="1" applyBorder="1" applyAlignment="1">
      <alignment horizontal="left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28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2" fontId="1" fillId="3" borderId="27" xfId="0" applyNumberFormat="1" applyFont="1" applyFill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2" fontId="1" fillId="2" borderId="27" xfId="0" applyNumberFormat="1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</cellXfs>
  <cellStyles count="1">
    <cellStyle name="Normal" xfId="0" builtinId="0"/>
  </cellStyles>
  <dxfs count="28"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9999FF"/>
      <color rgb="FF66FF33"/>
      <color rgb="FFCCECFF"/>
      <color rgb="FFFF66CC"/>
      <color rgb="FFFF66FF"/>
      <color rgb="FFFFCCFF"/>
      <color rgb="FFCCFF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4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4.xml"/><Relationship Id="rId11" Type="http://schemas.openxmlformats.org/officeDocument/2006/relationships/theme" Target="theme/theme1.xml"/><Relationship Id="rId5" Type="http://schemas.openxmlformats.org/officeDocument/2006/relationships/chartsheet" Target="chartsheets/sheet3.xml"/><Relationship Id="rId10" Type="http://schemas.openxmlformats.org/officeDocument/2006/relationships/chartsheet" Target="chartsheets/sheet5.xml"/><Relationship Id="rId4" Type="http://schemas.openxmlformats.org/officeDocument/2006/relationships/chartsheet" Target="chartsheets/sheet2.xml"/><Relationship Id="rId9" Type="http://schemas.openxmlformats.org/officeDocument/2006/relationships/worksheet" Target="worksheets/sheet5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600" b="1"/>
              <a:t>LUDIK'AMIS - Recettes et Dépenses mensuelles et globale 2024/2025 en €</a:t>
            </a:r>
          </a:p>
        </c:rich>
      </c:tx>
      <c:layout>
        <c:manualLayout>
          <c:xMode val="edge"/>
          <c:yMode val="edge"/>
          <c:x val="0.184987691258228"/>
          <c:y val="5.55660479104525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8853108362079543E-2"/>
          <c:y val="0.26128930817610063"/>
          <c:w val="0.86693968411962263"/>
          <c:h val="0.651053087703659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'Répartition livre compte'!$B$20</c:f>
              <c:strCache>
                <c:ptCount val="1"/>
                <c:pt idx="0">
                  <c:v>Recettes du mois (€)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Pt>
            <c:idx val="12"/>
            <c:invertIfNegative val="0"/>
            <c:bubble3D val="0"/>
            <c:spPr>
              <a:pattFill prst="wdUpDiag">
                <a:fgClr>
                  <a:srgbClr val="00B050"/>
                </a:fgClr>
                <a:bgClr>
                  <a:schemeClr val="bg1"/>
                </a:bgClr>
              </a:pattFill>
              <a:ln>
                <a:noFill/>
              </a:ln>
              <a:effectLst/>
            </c:spPr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'Répartition livre compte'!$A$21:$A$33</c:f>
              <c:strCache>
                <c:ptCount val="13"/>
                <c:pt idx="0">
                  <c:v>sept-24</c:v>
                </c:pt>
                <c:pt idx="1">
                  <c:v>oct-24</c:v>
                </c:pt>
                <c:pt idx="2">
                  <c:v>nov-24</c:v>
                </c:pt>
                <c:pt idx="3">
                  <c:v>déc-24</c:v>
                </c:pt>
                <c:pt idx="4">
                  <c:v>janv-25</c:v>
                </c:pt>
                <c:pt idx="5">
                  <c:v>févr-25</c:v>
                </c:pt>
                <c:pt idx="6">
                  <c:v>mars-25</c:v>
                </c:pt>
                <c:pt idx="7">
                  <c:v>avr-25</c:v>
                </c:pt>
                <c:pt idx="8">
                  <c:v>mai-25</c:v>
                </c:pt>
                <c:pt idx="9">
                  <c:v>juin-25</c:v>
                </c:pt>
                <c:pt idx="10">
                  <c:v>juil-25</c:v>
                </c:pt>
                <c:pt idx="11">
                  <c:v>août-25</c:v>
                </c:pt>
                <c:pt idx="12">
                  <c:v>Total</c:v>
                </c:pt>
              </c:strCache>
            </c:strRef>
          </c:cat>
          <c:val>
            <c:numRef>
              <c:f>'Répartition livre compte'!$B$21:$B$33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20</c:v>
                </c:pt>
                <c:pt idx="4">
                  <c:v>0</c:v>
                </c:pt>
                <c:pt idx="5">
                  <c:v>224</c:v>
                </c:pt>
                <c:pt idx="6">
                  <c:v>76</c:v>
                </c:pt>
                <c:pt idx="7">
                  <c:v>16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336</c:v>
                </c:pt>
              </c:numCache>
            </c:numRef>
          </c:val>
        </c:ser>
        <c:ser>
          <c:idx val="1"/>
          <c:order val="1"/>
          <c:tx>
            <c:strRef>
              <c:f>'Répartition livre compte'!$C$20</c:f>
              <c:strCache>
                <c:ptCount val="1"/>
                <c:pt idx="0">
                  <c:v>Dépenses du mois (€)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Pt>
            <c:idx val="12"/>
            <c:invertIfNegative val="0"/>
            <c:bubble3D val="0"/>
            <c:spPr>
              <a:pattFill prst="wdUpDiag">
                <a:fgClr>
                  <a:srgbClr val="FFC000"/>
                </a:fgClr>
                <a:bgClr>
                  <a:schemeClr val="bg1"/>
                </a:bgClr>
              </a:pattFill>
              <a:ln>
                <a:noFill/>
              </a:ln>
              <a:effectLst/>
            </c:spPr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'Répartition livre compte'!$A$21:$A$33</c:f>
              <c:strCache>
                <c:ptCount val="13"/>
                <c:pt idx="0">
                  <c:v>sept-24</c:v>
                </c:pt>
                <c:pt idx="1">
                  <c:v>oct-24</c:v>
                </c:pt>
                <c:pt idx="2">
                  <c:v>nov-24</c:v>
                </c:pt>
                <c:pt idx="3">
                  <c:v>déc-24</c:v>
                </c:pt>
                <c:pt idx="4">
                  <c:v>janv-25</c:v>
                </c:pt>
                <c:pt idx="5">
                  <c:v>févr-25</c:v>
                </c:pt>
                <c:pt idx="6">
                  <c:v>mars-25</c:v>
                </c:pt>
                <c:pt idx="7">
                  <c:v>avr-25</c:v>
                </c:pt>
                <c:pt idx="8">
                  <c:v>mai-25</c:v>
                </c:pt>
                <c:pt idx="9">
                  <c:v>juin-25</c:v>
                </c:pt>
                <c:pt idx="10">
                  <c:v>juil-25</c:v>
                </c:pt>
                <c:pt idx="11">
                  <c:v>août-25</c:v>
                </c:pt>
                <c:pt idx="12">
                  <c:v>Total</c:v>
                </c:pt>
              </c:strCache>
            </c:strRef>
          </c:cat>
          <c:val>
            <c:numRef>
              <c:f>'Répartition livre compte'!$C$21:$C$33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-268.41999999999996</c:v>
                </c:pt>
                <c:pt idx="12">
                  <c:v>-268.41999999999996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086163536"/>
        <c:axId val="-1086164624"/>
      </c:barChart>
      <c:catAx>
        <c:axId val="-1086163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000" b="1" i="0" u="none" strike="noStrike" kern="1200" baseline="0">
                <a:solidFill>
                  <a:srgbClr val="7030A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86164624"/>
        <c:crosses val="autoZero"/>
        <c:auto val="1"/>
        <c:lblAlgn val="ctr"/>
        <c:lblOffset val="100"/>
        <c:noMultiLvlLbl val="0"/>
      </c:catAx>
      <c:valAx>
        <c:axId val="-1086164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b="1"/>
                  <a:t>Euros</a:t>
                </a:r>
              </a:p>
            </c:rich>
          </c:tx>
          <c:layout>
            <c:manualLayout>
              <c:xMode val="edge"/>
              <c:yMode val="edge"/>
              <c:x val="7.8662721349232901E-3"/>
              <c:y val="0.1845988708958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86163536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48041244476339862"/>
          <c:y val="0.18592736454639683"/>
          <c:w val="0.37091879995065108"/>
          <c:h val="6.067820531867478E-2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600" b="1"/>
              <a:t>LUDIK'AMIS - COMPTE</a:t>
            </a:r>
            <a:r>
              <a:rPr lang="fr-FR" sz="1600" b="1" baseline="0"/>
              <a:t> FINANCIER</a:t>
            </a:r>
            <a:r>
              <a:rPr lang="fr-FR" sz="1600" b="1"/>
              <a:t> 2024/2025 en €</a:t>
            </a:r>
          </a:p>
        </c:rich>
      </c:tx>
      <c:layout>
        <c:manualLayout>
          <c:xMode val="edge"/>
          <c:yMode val="edge"/>
          <c:x val="0.184987691258228"/>
          <c:y val="5.76572007696101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8853108362079543E-2"/>
          <c:y val="0.26128930817610063"/>
          <c:w val="0.86693968411962263"/>
          <c:h val="0.6510530877036596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>
                <a:noFill/>
              </a:ln>
              <a:effectLst/>
            </c:spPr>
          </c:dPt>
          <c:dPt>
            <c:idx val="6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</c:dPt>
          <c:dPt>
            <c:idx val="8"/>
            <c:invertIfNegative val="0"/>
            <c:bubble3D val="0"/>
            <c:spPr>
              <a:solidFill>
                <a:srgbClr val="66FF33"/>
              </a:solidFill>
              <a:ln>
                <a:noFill/>
              </a:ln>
              <a:effectLst/>
            </c:spPr>
          </c:dPt>
          <c:dLbls>
            <c:dLbl>
              <c:idx val="0"/>
              <c:layout/>
              <c:spPr>
                <a:solidFill>
                  <a:schemeClr val="lt1"/>
                </a:solidFill>
                <a:ln w="19050">
                  <a:solidFill>
                    <a:srgbClr val="66FF33"/>
                  </a:solidFill>
                  <a:prstDash val="dash"/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oundRect">
                      <a:avLst/>
                    </a:prstGeom>
                    <a:noFill/>
                    <a:ln>
                      <a:noFill/>
                    </a:ln>
                  </c15:spPr>
                  <c15:layout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/>
              <c:spPr>
                <a:solidFill>
                  <a:schemeClr val="lt1"/>
                </a:solidFill>
                <a:ln w="19050">
                  <a:solidFill>
                    <a:srgbClr val="FF66FF"/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oundRect">
                      <a:avLst/>
                    </a:prstGeom>
                    <a:noFill/>
                    <a:ln>
                      <a:noFill/>
                    </a:ln>
                  </c15:spPr>
                  <c15:layout/>
                </c:ext>
              </c:extLst>
            </c:dLbl>
            <c:dLbl>
              <c:idx val="4"/>
              <c:layout/>
              <c:spPr>
                <a:solidFill>
                  <a:schemeClr val="lt1"/>
                </a:solidFill>
                <a:ln w="19050">
                  <a:solidFill>
                    <a:srgbClr val="C00000"/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oundRect">
                      <a:avLst/>
                    </a:prstGeom>
                    <a:noFill/>
                    <a:ln>
                      <a:noFill/>
                    </a:ln>
                  </c15:spPr>
                  <c15:layout/>
                </c:ext>
              </c:extLst>
            </c:dLbl>
            <c:dLbl>
              <c:idx val="5"/>
              <c:layout>
                <c:manualLayout>
                  <c:x val="6.8305577970141163E-4"/>
                  <c:y val="-8.3557014576334816E-3"/>
                </c:manualLayout>
              </c:layout>
              <c:spPr>
                <a:solidFill>
                  <a:schemeClr val="lt1"/>
                </a:solidFill>
                <a:ln w="19050">
                  <a:solidFill>
                    <a:srgbClr val="9999FF"/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ound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8.0312877793070198E-2"/>
                      <c:h val="0.10821878665818496"/>
                    </c:manualLayout>
                  </c15:layout>
                </c:ext>
              </c:extLst>
            </c:dLbl>
            <c:dLbl>
              <c:idx val="6"/>
              <c:layout/>
              <c:spPr>
                <a:solidFill>
                  <a:schemeClr val="lt1"/>
                </a:solidFill>
                <a:ln w="19050">
                  <a:solidFill>
                    <a:srgbClr val="FFC000"/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oundRect">
                      <a:avLst/>
                    </a:prstGeom>
                    <a:noFill/>
                    <a:ln>
                      <a:noFill/>
                    </a:ln>
                  </c15:spPr>
                  <c15:layout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/>
              <c:spPr>
                <a:solidFill>
                  <a:schemeClr val="lt1"/>
                </a:solidFill>
                <a:ln w="19050">
                  <a:solidFill>
                    <a:srgbClr val="66FF33"/>
                  </a:solidFill>
                  <a:prstDash val="dash"/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oundRect">
                      <a:avLst/>
                    </a:prstGeom>
                    <a:noFill/>
                    <a:ln>
                      <a:noFill/>
                    </a:ln>
                  </c15:spPr>
                  <c15:layout/>
                </c:ext>
              </c:extLst>
            </c:dLbl>
            <c:spPr>
              <a:solidFill>
                <a:schemeClr val="lt1"/>
              </a:solidFill>
              <a:ln w="19050">
                <a:solidFill>
                  <a:srgbClr val="92D050"/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'Répartition livre compte'!$A$37:$A$45</c:f>
              <c:strCache>
                <c:ptCount val="9"/>
                <c:pt idx="0">
                  <c:v>Solde exercice précédent</c:v>
                </c:pt>
                <c:pt idx="1">
                  <c:v>Cotisation adhérent</c:v>
                </c:pt>
                <c:pt idx="2">
                  <c:v>Subvention Mairie</c:v>
                </c:pt>
                <c:pt idx="3">
                  <c:v>Achat Jeux (Loterie)</c:v>
                </c:pt>
                <c:pt idx="4">
                  <c:v>Achat Jeux (Fonds association)</c:v>
                </c:pt>
                <c:pt idx="5">
                  <c:v>Publicité et publication</c:v>
                </c:pt>
                <c:pt idx="6">
                  <c:v>Site Internet</c:v>
                </c:pt>
                <c:pt idx="7">
                  <c:v>Organisation évènement</c:v>
                </c:pt>
                <c:pt idx="8">
                  <c:v>Résultat trésorerie fin exercice</c:v>
                </c:pt>
              </c:strCache>
            </c:strRef>
          </c:cat>
          <c:val>
            <c:numRef>
              <c:f>'Répartition livre compte'!$B$37:$B$45</c:f>
              <c:numCache>
                <c:formatCode>#\ ##0.00\ "€"</c:formatCode>
                <c:ptCount val="9"/>
                <c:pt idx="0">
                  <c:v>0</c:v>
                </c:pt>
                <c:pt idx="1">
                  <c:v>336</c:v>
                </c:pt>
                <c:pt idx="2">
                  <c:v>0</c:v>
                </c:pt>
                <c:pt idx="3">
                  <c:v>-60.2</c:v>
                </c:pt>
                <c:pt idx="4">
                  <c:v>-108.63</c:v>
                </c:pt>
                <c:pt idx="5">
                  <c:v>-78.59</c:v>
                </c:pt>
                <c:pt idx="6">
                  <c:v>-21</c:v>
                </c:pt>
                <c:pt idx="7">
                  <c:v>0</c:v>
                </c:pt>
                <c:pt idx="8">
                  <c:v>67.580000000000013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overlap val="-27"/>
        <c:axId val="-1086162992"/>
        <c:axId val="-1086166800"/>
      </c:barChart>
      <c:catAx>
        <c:axId val="-10861629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086166800"/>
        <c:crosses val="autoZero"/>
        <c:auto val="1"/>
        <c:lblAlgn val="ctr"/>
        <c:lblOffset val="100"/>
        <c:noMultiLvlLbl val="0"/>
      </c:catAx>
      <c:valAx>
        <c:axId val="-1086166800"/>
        <c:scaling>
          <c:orientation val="minMax"/>
          <c:max val="500"/>
          <c:min val="-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b="1"/>
                  <a:t>Euros</a:t>
                </a:r>
              </a:p>
            </c:rich>
          </c:tx>
          <c:layout>
            <c:manualLayout>
              <c:xMode val="edge"/>
              <c:yMode val="edge"/>
              <c:x val="7.8662721349232901E-3"/>
              <c:y val="0.1845988708958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86162992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800" b="1" i="0" baseline="0">
                <a:effectLst/>
              </a:rPr>
              <a:t>LUDIK'AMIS - Répartition type de recettes 2024/2025 en €</a:t>
            </a:r>
            <a:endParaRPr lang="fr-FR">
              <a:effectLst/>
            </a:endParaRPr>
          </a:p>
        </c:rich>
      </c:tx>
      <c:layout>
        <c:manualLayout>
          <c:xMode val="edge"/>
          <c:yMode val="edge"/>
          <c:x val="0.24387378320286723"/>
          <c:y val="5.64611271972541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27512498318015027"/>
          <c:y val="0.21975925396886817"/>
          <c:w val="0.42789353312141665"/>
          <c:h val="0.65503272160251458"/>
        </c:manualLayout>
      </c:layout>
      <c:pieChart>
        <c:varyColors val="1"/>
        <c:ser>
          <c:idx val="0"/>
          <c:order val="0"/>
          <c:spPr>
            <a:solidFill>
              <a:srgbClr val="92D05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dLbl>
              <c:idx val="0"/>
              <c:layout>
                <c:manualLayout>
                  <c:x val="-0.30365112550205448"/>
                  <c:y val="-0.56690034339364481"/>
                </c:manualLayout>
              </c:layout>
              <c:spPr>
                <a:solidFill>
                  <a:schemeClr val="lt1"/>
                </a:solidFill>
                <a:ln w="15875">
                  <a:solidFill>
                    <a:srgbClr val="92D050"/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oundRect">
                      <a:avLst/>
                    </a:prstGeom>
                    <a:noFill/>
                    <a:ln>
                      <a:noFill/>
                    </a:ln>
                  </c15:spPr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'Répartition livre compte'!$A$49:$A$53</c:f>
              <c:strCache>
                <c:ptCount val="5"/>
                <c:pt idx="0">
                  <c:v>Cotisation adhérent</c:v>
                </c:pt>
                <c:pt idx="1">
                  <c:v>Subvention Mairie</c:v>
                </c:pt>
                <c:pt idx="3">
                  <c:v>0</c:v>
                </c:pt>
                <c:pt idx="4">
                  <c:v>0</c:v>
                </c:pt>
              </c:strCache>
            </c:strRef>
          </c:cat>
          <c:val>
            <c:numRef>
              <c:f>'Répartition livre compte'!$B$49:$B$53</c:f>
              <c:numCache>
                <c:formatCode>#\ ##0.00\ "€"</c:formatCode>
                <c:ptCount val="5"/>
                <c:pt idx="0">
                  <c:v>336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800" b="1" i="0" baseline="0">
                <a:effectLst/>
              </a:rPr>
              <a:t>LUDIK'AMIS - Répartition type de dépenses 2024/2025 en €</a:t>
            </a:r>
            <a:endParaRPr lang="fr-FR">
              <a:effectLst/>
            </a:endParaRPr>
          </a:p>
        </c:rich>
      </c:tx>
      <c:layout>
        <c:manualLayout>
          <c:xMode val="edge"/>
          <c:yMode val="edge"/>
          <c:x val="0.24114173408320552"/>
          <c:y val="5.64611271972541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27512498318015027"/>
          <c:y val="0.21975925396886817"/>
          <c:w val="0.42789353312141665"/>
          <c:h val="0.65503272160251458"/>
        </c:manualLayout>
      </c:layout>
      <c:pie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66CC"/>
              </a:solidFill>
              <a:ln w="19050"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9999FF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dLbl>
              <c:idx val="0"/>
              <c:layout>
                <c:manualLayout>
                  <c:x val="3.4299155721529334E-2"/>
                  <c:y val="1.453170113638517E-2"/>
                </c:manualLayout>
              </c:layout>
              <c:spPr>
                <a:solidFill>
                  <a:schemeClr val="lt1"/>
                </a:solidFill>
                <a:ln w="19050">
                  <a:solidFill>
                    <a:srgbClr val="C00000"/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ound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3784241906385153"/>
                      <c:h val="0.14058606617099212"/>
                    </c:manualLayout>
                  </c15:layout>
                </c:ext>
              </c:extLst>
            </c:dLbl>
            <c:dLbl>
              <c:idx val="1"/>
              <c:layout>
                <c:manualLayout>
                  <c:x val="5.4987651460662097E-2"/>
                  <c:y val="-3.6522478658303152E-2"/>
                </c:manualLayout>
              </c:layout>
              <c:spPr>
                <a:solidFill>
                  <a:schemeClr val="lt1"/>
                </a:solidFill>
                <a:ln w="19050">
                  <a:solidFill>
                    <a:srgbClr val="FF66CC"/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ound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4308504922690002"/>
                      <c:h val="0.14268528725771645"/>
                    </c:manualLayout>
                  </c15:layout>
                </c:ext>
              </c:extLst>
            </c:dLbl>
            <c:dLbl>
              <c:idx val="2"/>
              <c:layout>
                <c:manualLayout>
                  <c:x val="-2.7181199715909914E-2"/>
                  <c:y val="-2.2799658499918905E-2"/>
                </c:manualLayout>
              </c:layout>
              <c:spPr>
                <a:solidFill>
                  <a:schemeClr val="lt1"/>
                </a:solidFill>
                <a:ln w="19050">
                  <a:solidFill>
                    <a:srgbClr val="9999FF"/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oundRect">
                      <a:avLst/>
                    </a:prstGeom>
                    <a:noFill/>
                    <a:ln>
                      <a:noFill/>
                    </a:ln>
                  </c15:spPr>
                  <c15:layout/>
                </c:ext>
              </c:extLst>
            </c:dLbl>
            <c:dLbl>
              <c:idx val="3"/>
              <c:layout>
                <c:manualLayout>
                  <c:x val="-0.12847063009550017"/>
                  <c:y val="4.0347065511537994E-2"/>
                </c:manualLayout>
              </c:layout>
              <c:spPr>
                <a:solidFill>
                  <a:schemeClr val="lt1"/>
                </a:solidFill>
                <a:ln w="19050">
                  <a:solidFill>
                    <a:srgbClr val="FFC000"/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oundRect">
                      <a:avLst/>
                    </a:prstGeom>
                    <a:noFill/>
                    <a:ln>
                      <a:noFill/>
                    </a:ln>
                  </c15:spPr>
                  <c15:layout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lt1"/>
              </a:solidFill>
              <a:ln w="19050">
                <a:solidFill>
                  <a:srgbClr val="C00000"/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'Répartition livre compte'!$D$49:$D$53</c:f>
              <c:strCache>
                <c:ptCount val="5"/>
                <c:pt idx="0">
                  <c:v>Achat Jeux (Loterie)</c:v>
                </c:pt>
                <c:pt idx="1">
                  <c:v>Achat Jeux (Fonds association)</c:v>
                </c:pt>
                <c:pt idx="2">
                  <c:v>Publicité et publication</c:v>
                </c:pt>
                <c:pt idx="3">
                  <c:v>Site Internet</c:v>
                </c:pt>
                <c:pt idx="4">
                  <c:v>Organisation évènement</c:v>
                </c:pt>
              </c:strCache>
            </c:strRef>
          </c:cat>
          <c:val>
            <c:numRef>
              <c:f>'Répartition livre compte'!$E$49:$E$53</c:f>
              <c:numCache>
                <c:formatCode>#\ ##0.00\ "€"</c:formatCode>
                <c:ptCount val="5"/>
                <c:pt idx="0">
                  <c:v>-60.2</c:v>
                </c:pt>
                <c:pt idx="1">
                  <c:v>-108.63</c:v>
                </c:pt>
                <c:pt idx="2">
                  <c:v>-78.59</c:v>
                </c:pt>
                <c:pt idx="3">
                  <c:v>-21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600" b="1"/>
              <a:t>LUDIK'AMIS - BUDGET PREVISIONNEL 2025/2026 en €</a:t>
            </a:r>
          </a:p>
        </c:rich>
      </c:tx>
      <c:layout>
        <c:manualLayout>
          <c:xMode val="edge"/>
          <c:yMode val="edge"/>
          <c:x val="0.184987691258228"/>
          <c:y val="5.55660479104525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8853108362079543E-2"/>
          <c:y val="0.23410439792498361"/>
          <c:w val="0.86693968411962263"/>
          <c:h val="0.6092300523364516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'Répartition livre compte'!$B$59</c:f>
              <c:strCache>
                <c:ptCount val="1"/>
                <c:pt idx="0">
                  <c:v>Réalise 2024/2025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'Répartition livre compte'!$A$60:$A$67</c:f>
              <c:strCache>
                <c:ptCount val="8"/>
                <c:pt idx="0">
                  <c:v>Cotisation adhérent</c:v>
                </c:pt>
                <c:pt idx="1">
                  <c:v>Subvention Mairie</c:v>
                </c:pt>
                <c:pt idx="2">
                  <c:v>Achat Jeux (Loterie)</c:v>
                </c:pt>
                <c:pt idx="3">
                  <c:v>Achat Jeux (Fonds association)</c:v>
                </c:pt>
                <c:pt idx="4">
                  <c:v>Publicité et publication</c:v>
                </c:pt>
                <c:pt idx="5">
                  <c:v>Site Internet</c:v>
                </c:pt>
                <c:pt idx="6">
                  <c:v>Organisation évènement</c:v>
                </c:pt>
                <c:pt idx="7">
                  <c:v>Fourniture entretien jeux</c:v>
                </c:pt>
              </c:strCache>
            </c:strRef>
          </c:cat>
          <c:val>
            <c:numRef>
              <c:f>'Répartition livre compte'!$B$60:$B$66</c:f>
              <c:numCache>
                <c:formatCode>#\ ##0.00\ "€"</c:formatCode>
                <c:ptCount val="7"/>
                <c:pt idx="0">
                  <c:v>336</c:v>
                </c:pt>
                <c:pt idx="1">
                  <c:v>0</c:v>
                </c:pt>
                <c:pt idx="2">
                  <c:v>60.2</c:v>
                </c:pt>
                <c:pt idx="3">
                  <c:v>108.63</c:v>
                </c:pt>
                <c:pt idx="4">
                  <c:v>78.59</c:v>
                </c:pt>
                <c:pt idx="5">
                  <c:v>21</c:v>
                </c:pt>
              </c:numCache>
            </c:numRef>
          </c:val>
        </c:ser>
        <c:ser>
          <c:idx val="1"/>
          <c:order val="1"/>
          <c:tx>
            <c:strRef>
              <c:f>'Répartition livre compte'!$C$59</c:f>
              <c:strCache>
                <c:ptCount val="1"/>
                <c:pt idx="0">
                  <c:v>Prévisionnel 2025/2026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'Répartition livre compte'!$A$60:$A$67</c:f>
              <c:strCache>
                <c:ptCount val="8"/>
                <c:pt idx="0">
                  <c:v>Cotisation adhérent</c:v>
                </c:pt>
                <c:pt idx="1">
                  <c:v>Subvention Mairie</c:v>
                </c:pt>
                <c:pt idx="2">
                  <c:v>Achat Jeux (Loterie)</c:v>
                </c:pt>
                <c:pt idx="3">
                  <c:v>Achat Jeux (Fonds association)</c:v>
                </c:pt>
                <c:pt idx="4">
                  <c:v>Publicité et publication</c:v>
                </c:pt>
                <c:pt idx="5">
                  <c:v>Site Internet</c:v>
                </c:pt>
                <c:pt idx="6">
                  <c:v>Organisation évènement</c:v>
                </c:pt>
                <c:pt idx="7">
                  <c:v>Fourniture entretien jeux</c:v>
                </c:pt>
              </c:strCache>
            </c:strRef>
          </c:cat>
          <c:val>
            <c:numRef>
              <c:f>'Répartition livre compte'!$C$60:$C$67</c:f>
              <c:numCache>
                <c:formatCode>#\ ##0.00\ "€"</c:formatCode>
                <c:ptCount val="8"/>
                <c:pt idx="0">
                  <c:v>400</c:v>
                </c:pt>
                <c:pt idx="1">
                  <c:v>150</c:v>
                </c:pt>
                <c:pt idx="2">
                  <c:v>104</c:v>
                </c:pt>
                <c:pt idx="3">
                  <c:v>210</c:v>
                </c:pt>
                <c:pt idx="5">
                  <c:v>36</c:v>
                </c:pt>
                <c:pt idx="6">
                  <c:v>120</c:v>
                </c:pt>
                <c:pt idx="7">
                  <c:v>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086176048"/>
        <c:axId val="-1086174960"/>
      </c:barChart>
      <c:catAx>
        <c:axId val="-1086176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1" i="0" u="none" strike="noStrike" kern="1200" baseline="0">
                <a:solidFill>
                  <a:srgbClr val="7030A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86174960"/>
        <c:crosses val="autoZero"/>
        <c:auto val="1"/>
        <c:lblAlgn val="ctr"/>
        <c:lblOffset val="100"/>
        <c:noMultiLvlLbl val="0"/>
      </c:catAx>
      <c:valAx>
        <c:axId val="-108617496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b="1"/>
                  <a:t>Euros</a:t>
                </a:r>
              </a:p>
            </c:rich>
          </c:tx>
          <c:layout>
            <c:manualLayout>
              <c:xMode val="edge"/>
              <c:yMode val="edge"/>
              <c:x val="7.8662721349232901E-3"/>
              <c:y val="0.1845988708958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86176048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52139318155832415"/>
          <c:y val="0.15037776594071828"/>
          <c:w val="0.38096617949067935"/>
          <c:h val="4.2876043209475065E-2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4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14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114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114" workbookViewId="0" zoomToFit="1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zoomScale="11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408" cy="6074276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0.01751</cdr:x>
      <cdr:y>0.01206</cdr:y>
    </cdr:from>
    <cdr:to>
      <cdr:x>0.11559</cdr:x>
      <cdr:y>0.1622</cdr:y>
    </cdr:to>
    <cdr:pic>
      <cdr:nvPicPr>
        <cdr:cNvPr id="2" name="Image 1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62821" y="73269"/>
          <a:ext cx="911795" cy="91179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0.06918</cdr:x>
      <cdr:y>0.92627</cdr:y>
    </cdr:from>
    <cdr:to>
      <cdr:x>0.28203</cdr:x>
      <cdr:y>0.95979</cdr:y>
    </cdr:to>
    <cdr:sp macro="" textlink="">
      <cdr:nvSpPr>
        <cdr:cNvPr id="3" name="Rectangle à coins arrondis 2"/>
        <cdr:cNvSpPr/>
      </cdr:nvSpPr>
      <cdr:spPr>
        <a:xfrm xmlns:a="http://schemas.openxmlformats.org/drawingml/2006/main">
          <a:off x="643940" y="5630761"/>
          <a:ext cx="1981244" cy="203767"/>
        </a:xfrm>
        <a:prstGeom xmlns:a="http://schemas.openxmlformats.org/drawingml/2006/main" prst="roundRect">
          <a:avLst/>
        </a:prstGeom>
        <a:solidFill xmlns:a="http://schemas.openxmlformats.org/drawingml/2006/main">
          <a:srgbClr val="66FF33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 anchorCtr="0"/>
        <a:lstStyle xmlns:a="http://schemas.openxmlformats.org/drawingml/2006/main"/>
        <a:p xmlns:a="http://schemas.openxmlformats.org/drawingml/2006/main">
          <a:pPr algn="ctr"/>
          <a:r>
            <a:rPr lang="fr-FR">
              <a:solidFill>
                <a:schemeClr val="tx1"/>
              </a:solidFill>
            </a:rPr>
            <a:t>Recettes</a:t>
          </a:r>
        </a:p>
      </cdr:txBody>
    </cdr:sp>
  </cdr:relSizeAnchor>
  <cdr:relSizeAnchor xmlns:cdr="http://schemas.openxmlformats.org/drawingml/2006/chartDrawing">
    <cdr:from>
      <cdr:x>0.29285</cdr:x>
      <cdr:y>0.92525</cdr:y>
    </cdr:from>
    <cdr:to>
      <cdr:x>0.9352</cdr:x>
      <cdr:y>0.95877</cdr:y>
    </cdr:to>
    <cdr:sp macro="" textlink="">
      <cdr:nvSpPr>
        <cdr:cNvPr id="4" name="Rectangle à coins arrondis 3"/>
        <cdr:cNvSpPr/>
      </cdr:nvSpPr>
      <cdr:spPr>
        <a:xfrm xmlns:a="http://schemas.openxmlformats.org/drawingml/2006/main">
          <a:off x="2725854" y="5624561"/>
          <a:ext cx="5979148" cy="203766"/>
        </a:xfrm>
        <a:prstGeom xmlns:a="http://schemas.openxmlformats.org/drawingml/2006/main" prst="roundRect">
          <a:avLst/>
        </a:prstGeom>
        <a:solidFill xmlns:a="http://schemas.openxmlformats.org/drawingml/2006/main">
          <a:srgbClr val="FFC000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ctr" anchorCtr="0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fr-FR">
              <a:solidFill>
                <a:schemeClr val="tx1"/>
              </a:solidFill>
            </a:rPr>
            <a:t>Dépenses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0.01751</cdr:x>
      <cdr:y>0.01206</cdr:y>
    </cdr:from>
    <cdr:to>
      <cdr:x>0.11559</cdr:x>
      <cdr:y>0.1622</cdr:y>
    </cdr:to>
    <cdr:pic>
      <cdr:nvPicPr>
        <cdr:cNvPr id="2" name="Image 1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62821" y="73269"/>
          <a:ext cx="911795" cy="91179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0.06918</cdr:x>
      <cdr:y>0.92627</cdr:y>
    </cdr:from>
    <cdr:to>
      <cdr:x>0.87478</cdr:x>
      <cdr:y>0.95979</cdr:y>
    </cdr:to>
    <cdr:sp macro="" textlink="">
      <cdr:nvSpPr>
        <cdr:cNvPr id="3" name="Rectangle à coins arrondis 2"/>
        <cdr:cNvSpPr/>
      </cdr:nvSpPr>
      <cdr:spPr>
        <a:xfrm xmlns:a="http://schemas.openxmlformats.org/drawingml/2006/main">
          <a:off x="643143" y="5625449"/>
          <a:ext cx="7489742" cy="203525"/>
        </a:xfrm>
        <a:prstGeom xmlns:a="http://schemas.openxmlformats.org/drawingml/2006/main" prst="roundRect">
          <a:avLst/>
        </a:prstGeom>
        <a:solidFill xmlns:a="http://schemas.openxmlformats.org/drawingml/2006/main">
          <a:srgbClr val="FFCCCC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 anchorCtr="0"/>
        <a:lstStyle xmlns:a="http://schemas.openxmlformats.org/drawingml/2006/main"/>
        <a:p xmlns:a="http://schemas.openxmlformats.org/drawingml/2006/main">
          <a:pPr algn="ctr"/>
          <a:r>
            <a:rPr lang="fr-FR">
              <a:solidFill>
                <a:schemeClr val="tx1"/>
              </a:solidFill>
            </a:rPr>
            <a:t>Mensuel</a:t>
          </a:r>
        </a:p>
      </cdr:txBody>
    </cdr:sp>
  </cdr:relSizeAnchor>
  <cdr:relSizeAnchor xmlns:cdr="http://schemas.openxmlformats.org/drawingml/2006/chartDrawing">
    <cdr:from>
      <cdr:x>0.88179</cdr:x>
      <cdr:y>0.92525</cdr:y>
    </cdr:from>
    <cdr:to>
      <cdr:x>0.94921</cdr:x>
      <cdr:y>0.95877</cdr:y>
    </cdr:to>
    <cdr:sp macro="" textlink="">
      <cdr:nvSpPr>
        <cdr:cNvPr id="4" name="Rectangle à coins arrondis 3"/>
        <cdr:cNvSpPr/>
      </cdr:nvSpPr>
      <cdr:spPr>
        <a:xfrm xmlns:a="http://schemas.openxmlformats.org/drawingml/2006/main">
          <a:off x="8198014" y="5619262"/>
          <a:ext cx="626859" cy="203525"/>
        </a:xfrm>
        <a:prstGeom xmlns:a="http://schemas.openxmlformats.org/drawingml/2006/main" prst="roundRect">
          <a:avLst/>
        </a:prstGeom>
        <a:solidFill xmlns:a="http://schemas.openxmlformats.org/drawingml/2006/main">
          <a:srgbClr val="66FF33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ctr" anchorCtr="0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fr-FR">
              <a:solidFill>
                <a:schemeClr val="tx1"/>
              </a:solidFill>
            </a:rPr>
            <a:t>Global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9408" cy="6074276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0.01751</cdr:x>
      <cdr:y>0.01206</cdr:y>
    </cdr:from>
    <cdr:to>
      <cdr:x>0.11559</cdr:x>
      <cdr:y>0.1622</cdr:y>
    </cdr:to>
    <cdr:pic>
      <cdr:nvPicPr>
        <cdr:cNvPr id="2" name="Image 1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62821" y="73269"/>
          <a:ext cx="911795" cy="911795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99408" cy="6074276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0.02123</cdr:x>
      <cdr:y>0.02713</cdr:y>
    </cdr:from>
    <cdr:to>
      <cdr:x>0.11931</cdr:x>
      <cdr:y>0.17727</cdr:y>
    </cdr:to>
    <cdr:pic>
      <cdr:nvPicPr>
        <cdr:cNvPr id="2" name="Image 1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97338" y="164775"/>
          <a:ext cx="911855" cy="911831"/>
        </a:xfrm>
        <a:prstGeom xmlns:a="http://schemas.openxmlformats.org/drawingml/2006/main" prst="rect">
          <a:avLst/>
        </a:prstGeom>
      </cdr:spPr>
    </cdr:pic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299408" cy="6074276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0.02123</cdr:x>
      <cdr:y>0.02713</cdr:y>
    </cdr:from>
    <cdr:to>
      <cdr:x>0.11931</cdr:x>
      <cdr:y>0.17727</cdr:y>
    </cdr:to>
    <cdr:pic>
      <cdr:nvPicPr>
        <cdr:cNvPr id="2" name="Image 1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97338" y="164775"/>
          <a:ext cx="911855" cy="911831"/>
        </a:xfrm>
        <a:prstGeom xmlns:a="http://schemas.openxmlformats.org/drawingml/2006/main" prst="rect">
          <a:avLst/>
        </a:prstGeom>
      </cdr:spPr>
    </cdr:pic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299408" cy="6074276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G37"/>
  <sheetViews>
    <sheetView tabSelected="1" topLeftCell="A16" zoomScale="130" zoomScaleNormal="130" workbookViewId="0">
      <selection activeCell="D42" sqref="D42"/>
    </sheetView>
  </sheetViews>
  <sheetFormatPr baseColWidth="10" defaultRowHeight="12" x14ac:dyDescent="0.25"/>
  <cols>
    <col min="1" max="1" width="11.42578125" style="2"/>
    <col min="2" max="2" width="11.42578125" style="1"/>
    <col min="3" max="3" width="9.140625" style="1" customWidth="1"/>
    <col min="4" max="4" width="17" style="2" customWidth="1"/>
    <col min="5" max="5" width="12.5703125" style="2" customWidth="1"/>
    <col min="6" max="6" width="24.7109375" style="2" customWidth="1"/>
    <col min="7" max="7" width="48" style="2" customWidth="1"/>
    <col min="8" max="16384" width="11.42578125" style="2"/>
  </cols>
  <sheetData>
    <row r="4" spans="2:7" ht="12.75" thickBot="1" x14ac:dyDescent="0.3"/>
    <row r="5" spans="2:7" ht="15.75" thickBot="1" x14ac:dyDescent="0.3">
      <c r="B5" s="116" t="s">
        <v>71</v>
      </c>
      <c r="C5" s="117"/>
      <c r="D5" s="117"/>
      <c r="E5" s="117"/>
      <c r="F5" s="117"/>
      <c r="G5" s="118"/>
    </row>
    <row r="6" spans="2:7" s="1" customFormat="1" ht="21" customHeight="1" thickBot="1" x14ac:dyDescent="0.3">
      <c r="B6" s="4" t="s">
        <v>0</v>
      </c>
      <c r="C6" s="9" t="s">
        <v>11</v>
      </c>
      <c r="D6" s="10" t="s">
        <v>12</v>
      </c>
      <c r="E6" s="20" t="s">
        <v>13</v>
      </c>
      <c r="F6" s="21" t="s">
        <v>14</v>
      </c>
      <c r="G6" s="27" t="s">
        <v>3</v>
      </c>
    </row>
    <row r="7" spans="2:7" x14ac:dyDescent="0.25">
      <c r="B7" s="5">
        <v>45636</v>
      </c>
      <c r="C7" s="11">
        <v>20</v>
      </c>
      <c r="D7" s="24" t="s">
        <v>5</v>
      </c>
      <c r="E7" s="11"/>
      <c r="F7" s="24"/>
      <c r="G7" s="16" t="s">
        <v>17</v>
      </c>
    </row>
    <row r="8" spans="2:7" x14ac:dyDescent="0.25">
      <c r="B8" s="6">
        <v>45695</v>
      </c>
      <c r="C8" s="11">
        <v>16</v>
      </c>
      <c r="D8" s="24" t="s">
        <v>5</v>
      </c>
      <c r="E8" s="11"/>
      <c r="F8" s="24"/>
      <c r="G8" s="17" t="s">
        <v>18</v>
      </c>
    </row>
    <row r="9" spans="2:7" x14ac:dyDescent="0.25">
      <c r="B9" s="6">
        <v>45696</v>
      </c>
      <c r="C9" s="11">
        <v>12</v>
      </c>
      <c r="D9" s="24" t="s">
        <v>5</v>
      </c>
      <c r="E9" s="11"/>
      <c r="F9" s="24"/>
      <c r="G9" s="17" t="s">
        <v>19</v>
      </c>
    </row>
    <row r="10" spans="2:7" x14ac:dyDescent="0.25">
      <c r="B10" s="6">
        <v>45696</v>
      </c>
      <c r="C10" s="11">
        <v>16</v>
      </c>
      <c r="D10" s="24" t="s">
        <v>5</v>
      </c>
      <c r="E10" s="11"/>
      <c r="F10" s="24"/>
      <c r="G10" s="17" t="s">
        <v>23</v>
      </c>
    </row>
    <row r="11" spans="2:7" x14ac:dyDescent="0.25">
      <c r="B11" s="6">
        <v>45696</v>
      </c>
      <c r="C11" s="11">
        <v>16</v>
      </c>
      <c r="D11" s="24" t="s">
        <v>5</v>
      </c>
      <c r="E11" s="11"/>
      <c r="F11" s="24"/>
      <c r="G11" s="17" t="s">
        <v>24</v>
      </c>
    </row>
    <row r="12" spans="2:7" x14ac:dyDescent="0.25">
      <c r="B12" s="6">
        <v>45696</v>
      </c>
      <c r="C12" s="11">
        <v>12</v>
      </c>
      <c r="D12" s="24" t="s">
        <v>5</v>
      </c>
      <c r="E12" s="11"/>
      <c r="F12" s="24"/>
      <c r="G12" s="17" t="s">
        <v>20</v>
      </c>
    </row>
    <row r="13" spans="2:7" x14ac:dyDescent="0.25">
      <c r="B13" s="6">
        <v>45696</v>
      </c>
      <c r="C13" s="11">
        <v>16</v>
      </c>
      <c r="D13" s="24" t="s">
        <v>5</v>
      </c>
      <c r="E13" s="11"/>
      <c r="F13" s="24"/>
      <c r="G13" s="17" t="s">
        <v>25</v>
      </c>
    </row>
    <row r="14" spans="2:7" x14ac:dyDescent="0.25">
      <c r="B14" s="6">
        <v>45696</v>
      </c>
      <c r="C14" s="11">
        <v>16</v>
      </c>
      <c r="D14" s="24" t="s">
        <v>5</v>
      </c>
      <c r="E14" s="11"/>
      <c r="F14" s="24"/>
      <c r="G14" s="17" t="s">
        <v>26</v>
      </c>
    </row>
    <row r="15" spans="2:7" x14ac:dyDescent="0.25">
      <c r="B15" s="6">
        <v>45696</v>
      </c>
      <c r="C15" s="11">
        <v>12</v>
      </c>
      <c r="D15" s="24" t="s">
        <v>5</v>
      </c>
      <c r="E15" s="11"/>
      <c r="F15" s="24"/>
      <c r="G15" s="17" t="s">
        <v>21</v>
      </c>
    </row>
    <row r="16" spans="2:7" x14ac:dyDescent="0.25">
      <c r="B16" s="6">
        <v>45696</v>
      </c>
      <c r="C16" s="11">
        <v>16</v>
      </c>
      <c r="D16" s="24" t="s">
        <v>5</v>
      </c>
      <c r="E16" s="11"/>
      <c r="F16" s="24"/>
      <c r="G16" s="17" t="s">
        <v>27</v>
      </c>
    </row>
    <row r="17" spans="2:7" x14ac:dyDescent="0.25">
      <c r="B17" s="6">
        <v>45696</v>
      </c>
      <c r="C17" s="11">
        <v>16</v>
      </c>
      <c r="D17" s="24" t="s">
        <v>5</v>
      </c>
      <c r="E17" s="11"/>
      <c r="F17" s="24"/>
      <c r="G17" s="17" t="s">
        <v>28</v>
      </c>
    </row>
    <row r="18" spans="2:7" ht="12" customHeight="1" x14ac:dyDescent="0.25">
      <c r="B18" s="6">
        <v>45696</v>
      </c>
      <c r="C18" s="11">
        <v>16</v>
      </c>
      <c r="D18" s="24" t="s">
        <v>5</v>
      </c>
      <c r="E18" s="11"/>
      <c r="F18" s="24"/>
      <c r="G18" s="17" t="s">
        <v>29</v>
      </c>
    </row>
    <row r="19" spans="2:7" ht="12" customHeight="1" x14ac:dyDescent="0.25">
      <c r="B19" s="6">
        <v>45696</v>
      </c>
      <c r="C19" s="11">
        <v>16</v>
      </c>
      <c r="D19" s="24" t="s">
        <v>5</v>
      </c>
      <c r="E19" s="11"/>
      <c r="F19" s="24"/>
      <c r="G19" s="17" t="s">
        <v>31</v>
      </c>
    </row>
    <row r="20" spans="2:7" x14ac:dyDescent="0.25">
      <c r="B20" s="6">
        <v>45696</v>
      </c>
      <c r="C20" s="11">
        <v>16</v>
      </c>
      <c r="D20" s="24" t="s">
        <v>5</v>
      </c>
      <c r="E20" s="11"/>
      <c r="F20" s="24"/>
      <c r="G20" s="17" t="s">
        <v>30</v>
      </c>
    </row>
    <row r="21" spans="2:7" x14ac:dyDescent="0.25">
      <c r="B21" s="6">
        <v>45696</v>
      </c>
      <c r="C21" s="11">
        <v>16</v>
      </c>
      <c r="D21" s="24" t="s">
        <v>5</v>
      </c>
      <c r="E21" s="11"/>
      <c r="F21" s="24"/>
      <c r="G21" s="17" t="s">
        <v>32</v>
      </c>
    </row>
    <row r="22" spans="2:7" x14ac:dyDescent="0.25">
      <c r="B22" s="6">
        <v>45696</v>
      </c>
      <c r="C22" s="11">
        <v>12</v>
      </c>
      <c r="D22" s="24" t="s">
        <v>5</v>
      </c>
      <c r="E22" s="11"/>
      <c r="F22" s="24"/>
      <c r="G22" s="17" t="s">
        <v>22</v>
      </c>
    </row>
    <row r="23" spans="2:7" x14ac:dyDescent="0.25">
      <c r="B23" s="6">
        <v>45724</v>
      </c>
      <c r="C23" s="11">
        <v>16</v>
      </c>
      <c r="D23" s="24" t="s">
        <v>5</v>
      </c>
      <c r="E23" s="11"/>
      <c r="F23" s="24"/>
      <c r="G23" s="17" t="s">
        <v>33</v>
      </c>
    </row>
    <row r="24" spans="2:7" x14ac:dyDescent="0.25">
      <c r="B24" s="6">
        <v>45724</v>
      </c>
      <c r="C24" s="11">
        <v>16</v>
      </c>
      <c r="D24" s="24" t="s">
        <v>5</v>
      </c>
      <c r="E24" s="11"/>
      <c r="F24" s="24"/>
      <c r="G24" s="17" t="s">
        <v>34</v>
      </c>
    </row>
    <row r="25" spans="2:7" x14ac:dyDescent="0.25">
      <c r="B25" s="6">
        <v>45724</v>
      </c>
      <c r="C25" s="11">
        <v>16</v>
      </c>
      <c r="D25" s="24" t="s">
        <v>5</v>
      </c>
      <c r="E25" s="11"/>
      <c r="F25" s="24"/>
      <c r="G25" s="17" t="s">
        <v>35</v>
      </c>
    </row>
    <row r="26" spans="2:7" x14ac:dyDescent="0.25">
      <c r="B26" s="6">
        <v>45724</v>
      </c>
      <c r="C26" s="11">
        <v>16</v>
      </c>
      <c r="D26" s="24" t="s">
        <v>5</v>
      </c>
      <c r="E26" s="11"/>
      <c r="F26" s="24"/>
      <c r="G26" s="17" t="s">
        <v>36</v>
      </c>
    </row>
    <row r="27" spans="2:7" x14ac:dyDescent="0.25">
      <c r="B27" s="6">
        <v>45744</v>
      </c>
      <c r="C27" s="11">
        <v>12</v>
      </c>
      <c r="D27" s="24" t="s">
        <v>5</v>
      </c>
      <c r="E27" s="11"/>
      <c r="F27" s="24"/>
      <c r="G27" s="17" t="s">
        <v>37</v>
      </c>
    </row>
    <row r="28" spans="2:7" x14ac:dyDescent="0.25">
      <c r="B28" s="6">
        <v>45775</v>
      </c>
      <c r="C28" s="11">
        <v>16</v>
      </c>
      <c r="D28" s="24" t="s">
        <v>5</v>
      </c>
      <c r="E28" s="11"/>
      <c r="F28" s="24"/>
      <c r="G28" s="17" t="s">
        <v>38</v>
      </c>
    </row>
    <row r="29" spans="2:7" ht="12" customHeight="1" x14ac:dyDescent="0.25">
      <c r="B29" s="6">
        <v>45873</v>
      </c>
      <c r="C29" s="11"/>
      <c r="D29" s="24"/>
      <c r="E29" s="11">
        <v>60.2</v>
      </c>
      <c r="F29" s="24" t="s">
        <v>8</v>
      </c>
      <c r="G29" s="17" t="s">
        <v>39</v>
      </c>
    </row>
    <row r="30" spans="2:7" ht="12" customHeight="1" x14ac:dyDescent="0.25">
      <c r="B30" s="6">
        <v>45873</v>
      </c>
      <c r="C30" s="11"/>
      <c r="D30" s="24"/>
      <c r="E30" s="11">
        <v>108.63</v>
      </c>
      <c r="F30" s="24" t="s">
        <v>9</v>
      </c>
      <c r="G30" s="17" t="s">
        <v>40</v>
      </c>
    </row>
    <row r="31" spans="2:7" ht="24" x14ac:dyDescent="0.25">
      <c r="B31" s="6">
        <v>45876</v>
      </c>
      <c r="C31" s="11"/>
      <c r="D31" s="24"/>
      <c r="E31" s="11">
        <v>21</v>
      </c>
      <c r="F31" s="24" t="s">
        <v>4</v>
      </c>
      <c r="G31" s="17" t="s">
        <v>41</v>
      </c>
    </row>
    <row r="32" spans="2:7" x14ac:dyDescent="0.25">
      <c r="B32" s="6">
        <v>45877</v>
      </c>
      <c r="C32" s="11"/>
      <c r="D32" s="25"/>
      <c r="E32" s="12">
        <v>78.59</v>
      </c>
      <c r="F32" s="25" t="s">
        <v>68</v>
      </c>
      <c r="G32" s="17" t="s">
        <v>70</v>
      </c>
    </row>
    <row r="33" spans="2:7" ht="12.75" thickBot="1" x14ac:dyDescent="0.3">
      <c r="B33" s="8"/>
      <c r="C33" s="14"/>
      <c r="D33" s="26"/>
      <c r="E33" s="14"/>
      <c r="F33" s="26"/>
      <c r="G33" s="19"/>
    </row>
    <row r="34" spans="2:7" ht="24" x14ac:dyDescent="0.25">
      <c r="B34" s="7"/>
      <c r="C34" s="13" t="s">
        <v>42</v>
      </c>
      <c r="D34" s="3"/>
      <c r="E34" s="22" t="s">
        <v>43</v>
      </c>
      <c r="F34" s="3"/>
      <c r="G34" s="18"/>
    </row>
    <row r="35" spans="2:7" ht="12.75" thickBot="1" x14ac:dyDescent="0.3">
      <c r="B35" s="8"/>
      <c r="C35" s="14">
        <f>SUM(C7:C33)</f>
        <v>336</v>
      </c>
      <c r="D35" s="15"/>
      <c r="E35" s="23">
        <f>SUM(E7:E33)</f>
        <v>268.41999999999996</v>
      </c>
      <c r="F35" s="15"/>
      <c r="G35" s="19"/>
    </row>
    <row r="37" spans="2:7" x14ac:dyDescent="0.25">
      <c r="E37" s="115"/>
    </row>
  </sheetData>
  <mergeCells count="1">
    <mergeCell ref="B5:G5"/>
  </mergeCells>
  <conditionalFormatting sqref="E7:F32">
    <cfRule type="expression" dxfId="27" priority="4">
      <formula>$C7&lt;&gt;""</formula>
    </cfRule>
  </conditionalFormatting>
  <conditionalFormatting sqref="C7:D32">
    <cfRule type="expression" dxfId="26" priority="3">
      <formula>$E7&lt;&gt;""</formula>
    </cfRule>
  </conditionalFormatting>
  <conditionalFormatting sqref="C33:D33">
    <cfRule type="expression" dxfId="25" priority="2">
      <formula>$E33&lt;&gt;""</formula>
    </cfRule>
  </conditionalFormatting>
  <conditionalFormatting sqref="E33:F33">
    <cfRule type="expression" dxfId="24" priority="1">
      <formula>$C33&lt;&gt;""</formula>
    </cfRule>
  </conditionalFormatting>
  <dataValidations count="2">
    <dataValidation type="list" allowBlank="1" showInputMessage="1" showErrorMessage="1" sqref="D7:D35">
      <formula1>Recette</formula1>
    </dataValidation>
    <dataValidation type="list" allowBlank="1" showInputMessage="1" showErrorMessage="1" sqref="F7:F35">
      <formula1>Depenses</formula1>
    </dataValidation>
  </dataValidation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21"/>
  <sheetViews>
    <sheetView zoomScale="130" zoomScaleNormal="130" workbookViewId="0">
      <selection activeCell="D25" sqref="D25"/>
    </sheetView>
  </sheetViews>
  <sheetFormatPr baseColWidth="10" defaultRowHeight="12.75" x14ac:dyDescent="0.25"/>
  <cols>
    <col min="1" max="1" width="11.42578125" style="64"/>
    <col min="2" max="2" width="30.7109375" style="63" customWidth="1"/>
    <col min="3" max="3" width="12.7109375" style="63" customWidth="1"/>
    <col min="4" max="4" width="30.7109375" style="64" customWidth="1"/>
    <col min="5" max="5" width="12.7109375" style="64" customWidth="1"/>
    <col min="6" max="16384" width="11.42578125" style="64"/>
  </cols>
  <sheetData>
    <row r="4" spans="2:5" ht="13.5" thickBot="1" x14ac:dyDescent="0.3"/>
    <row r="5" spans="2:5" ht="19.5" customHeight="1" thickBot="1" x14ac:dyDescent="0.3">
      <c r="B5" s="121" t="s">
        <v>52</v>
      </c>
      <c r="C5" s="122"/>
      <c r="D5" s="122"/>
      <c r="E5" s="123"/>
    </row>
    <row r="6" spans="2:5" s="63" customFormat="1" ht="21" customHeight="1" thickBot="1" x14ac:dyDescent="0.3">
      <c r="B6" s="119" t="s">
        <v>53</v>
      </c>
      <c r="C6" s="120"/>
      <c r="D6" s="73" t="s">
        <v>7</v>
      </c>
      <c r="E6" s="30"/>
    </row>
    <row r="7" spans="2:5" s="63" customFormat="1" ht="21" customHeight="1" thickBot="1" x14ac:dyDescent="0.3">
      <c r="B7" s="65" t="s">
        <v>2</v>
      </c>
      <c r="C7" s="66" t="s">
        <v>1</v>
      </c>
      <c r="D7" s="68" t="s">
        <v>2</v>
      </c>
      <c r="E7" s="67" t="s">
        <v>1</v>
      </c>
    </row>
    <row r="8" spans="2:5" x14ac:dyDescent="0.25">
      <c r="B8" s="70" t="s">
        <v>5</v>
      </c>
      <c r="C8" s="71">
        <f>'Répartition livre compte'!B49</f>
        <v>336</v>
      </c>
      <c r="D8" s="74" t="s">
        <v>8</v>
      </c>
      <c r="E8" s="71">
        <f>-'Répartition livre compte'!E49</f>
        <v>60.2</v>
      </c>
    </row>
    <row r="9" spans="2:5" x14ac:dyDescent="0.25">
      <c r="B9" s="70"/>
      <c r="C9" s="71"/>
      <c r="D9" s="74" t="s">
        <v>9</v>
      </c>
      <c r="E9" s="71">
        <f>-'Répartition livre compte'!E50</f>
        <v>108.63</v>
      </c>
    </row>
    <row r="10" spans="2:5" x14ac:dyDescent="0.25">
      <c r="B10" s="70"/>
      <c r="C10" s="71"/>
      <c r="D10" s="74" t="s">
        <v>68</v>
      </c>
      <c r="E10" s="71">
        <f>-'Répartition livre compte'!B42</f>
        <v>78.59</v>
      </c>
    </row>
    <row r="11" spans="2:5" x14ac:dyDescent="0.25">
      <c r="B11" s="70"/>
      <c r="C11" s="71"/>
      <c r="D11" s="70" t="s">
        <v>4</v>
      </c>
      <c r="E11" s="71">
        <f>-'Répartition livre compte'!B43</f>
        <v>21</v>
      </c>
    </row>
    <row r="12" spans="2:5" ht="13.5" thickBot="1" x14ac:dyDescent="0.3">
      <c r="B12" s="70"/>
      <c r="C12" s="71"/>
      <c r="D12" s="70"/>
      <c r="E12" s="71"/>
    </row>
    <row r="13" spans="2:5" ht="13.5" thickBot="1" x14ac:dyDescent="0.3">
      <c r="B13" s="69" t="s">
        <v>42</v>
      </c>
      <c r="C13" s="72">
        <f>SUM(C8:C12)</f>
        <v>336</v>
      </c>
      <c r="D13" s="75" t="s">
        <v>43</v>
      </c>
      <c r="E13" s="72">
        <f>SUM(E8:E12)</f>
        <v>268.41999999999996</v>
      </c>
    </row>
    <row r="14" spans="2:5" ht="13.5" thickBot="1" x14ac:dyDescent="0.3"/>
    <row r="15" spans="2:5" ht="15" x14ac:dyDescent="0.25">
      <c r="B15" s="124" t="s">
        <v>54</v>
      </c>
      <c r="C15" s="125"/>
      <c r="D15" s="128">
        <f>C13-E13</f>
        <v>67.580000000000041</v>
      </c>
      <c r="E15" s="129"/>
    </row>
    <row r="16" spans="2:5" ht="15.75" thickBot="1" x14ac:dyDescent="0.3">
      <c r="B16" s="126" t="s">
        <v>55</v>
      </c>
      <c r="C16" s="127"/>
      <c r="D16" s="130">
        <v>67.58</v>
      </c>
      <c r="E16" s="131"/>
    </row>
    <row r="17" spans="2:6" x14ac:dyDescent="0.25">
      <c r="B17" s="64"/>
    </row>
    <row r="21" spans="2:6" x14ac:dyDescent="0.25">
      <c r="F21" s="114"/>
    </row>
  </sheetData>
  <mergeCells count="6">
    <mergeCell ref="B6:C6"/>
    <mergeCell ref="B5:E5"/>
    <mergeCell ref="B15:C15"/>
    <mergeCell ref="B16:C16"/>
    <mergeCell ref="D15:E15"/>
    <mergeCell ref="D16:E16"/>
  </mergeCells>
  <conditionalFormatting sqref="C8 B9:B12 D11:D12 E8:E12">
    <cfRule type="containsBlanks" dxfId="23" priority="10">
      <formula>LEN(TRIM(B8))=0</formula>
    </cfRule>
  </conditionalFormatting>
  <conditionalFormatting sqref="C9:C12">
    <cfRule type="expression" dxfId="22" priority="7">
      <formula>$B9=""</formula>
    </cfRule>
  </conditionalFormatting>
  <conditionalFormatting sqref="B8">
    <cfRule type="cellIs" dxfId="21" priority="6" operator="equal">
      <formula>""""""</formula>
    </cfRule>
  </conditionalFormatting>
  <dataValidations count="2">
    <dataValidation type="list" allowBlank="1" showInputMessage="1" showErrorMessage="1" sqref="B8:B12">
      <formula1>Recette</formula1>
    </dataValidation>
    <dataValidation type="list" allowBlank="1" showInputMessage="1" showErrorMessage="1" sqref="D8:D12">
      <formula1>Depenses</formula1>
    </dataValidation>
  </dataValidation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C11"/>
  <sheetViews>
    <sheetView workbookViewId="0">
      <selection activeCell="D17" sqref="D17"/>
    </sheetView>
  </sheetViews>
  <sheetFormatPr baseColWidth="10" defaultRowHeight="15" x14ac:dyDescent="0.25"/>
  <cols>
    <col min="2" max="2" width="44.5703125" customWidth="1"/>
    <col min="3" max="3" width="44.7109375" customWidth="1"/>
  </cols>
  <sheetData>
    <row r="4" spans="2:3" x14ac:dyDescent="0.25">
      <c r="B4" t="s">
        <v>15</v>
      </c>
      <c r="C4" t="s">
        <v>16</v>
      </c>
    </row>
    <row r="5" spans="2:3" x14ac:dyDescent="0.25">
      <c r="B5" t="s">
        <v>6</v>
      </c>
      <c r="C5" t="s">
        <v>7</v>
      </c>
    </row>
    <row r="6" spans="2:3" x14ac:dyDescent="0.25">
      <c r="B6" t="s">
        <v>5</v>
      </c>
      <c r="C6" t="s">
        <v>8</v>
      </c>
    </row>
    <row r="7" spans="2:3" x14ac:dyDescent="0.25">
      <c r="B7" t="s">
        <v>62</v>
      </c>
      <c r="C7" t="s">
        <v>9</v>
      </c>
    </row>
    <row r="8" spans="2:3" x14ac:dyDescent="0.25">
      <c r="C8" t="s">
        <v>68</v>
      </c>
    </row>
    <row r="9" spans="2:3" x14ac:dyDescent="0.25">
      <c r="C9" t="s">
        <v>4</v>
      </c>
    </row>
    <row r="10" spans="2:3" x14ac:dyDescent="0.25">
      <c r="C10" t="s">
        <v>10</v>
      </c>
    </row>
    <row r="11" spans="2:3" x14ac:dyDescent="0.25">
      <c r="C11" t="s">
        <v>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67"/>
  <sheetViews>
    <sheetView topLeftCell="A26" workbookViewId="0">
      <selection activeCell="B60" sqref="B60"/>
    </sheetView>
  </sheetViews>
  <sheetFormatPr baseColWidth="10" defaultColWidth="20.42578125" defaultRowHeight="12.75" x14ac:dyDescent="0.2"/>
  <cols>
    <col min="1" max="1" width="26.5703125" style="28" customWidth="1"/>
    <col min="2" max="2" width="14.42578125" style="28" bestFit="1" customWidth="1"/>
    <col min="3" max="3" width="14.7109375" style="28" customWidth="1"/>
    <col min="4" max="4" width="26.140625" style="28" customWidth="1"/>
    <col min="5" max="16384" width="20.42578125" style="28"/>
  </cols>
  <sheetData>
    <row r="3" spans="1:5" ht="13.5" thickBot="1" x14ac:dyDescent="0.25"/>
    <row r="4" spans="1:5" ht="26.25" thickBot="1" x14ac:dyDescent="0.25">
      <c r="A4" s="48" t="s">
        <v>49</v>
      </c>
      <c r="B4" s="29" t="s">
        <v>47</v>
      </c>
      <c r="C4" s="30" t="s">
        <v>48</v>
      </c>
      <c r="E4" s="48"/>
    </row>
    <row r="5" spans="1:5" x14ac:dyDescent="0.2">
      <c r="A5" s="31">
        <v>45536</v>
      </c>
      <c r="B5" s="44">
        <f>SUMIF('Livre de comptes'!$B$7:$B$33,"&lt;01/10/2024",'Livre de comptes'!$C$7:$C$33)</f>
        <v>0</v>
      </c>
      <c r="C5" s="45">
        <f>SUMIF('Livre de comptes'!$B$7:$B$33,"&lt;01/10/2024",'Livre de comptes'!$E$7:$E$33)</f>
        <v>0</v>
      </c>
    </row>
    <row r="6" spans="1:5" x14ac:dyDescent="0.2">
      <c r="A6" s="32">
        <v>45566</v>
      </c>
      <c r="B6" s="46">
        <f>SUMIF('Livre de comptes'!$B$7:$B$33,"&lt;01/11/2024",'Livre de comptes'!$C$7:$C$33)</f>
        <v>0</v>
      </c>
      <c r="C6" s="39">
        <f>SUMIF('Livre de comptes'!$B$7:$B$33,"&lt;01/11/2024",'Livre de comptes'!$E$7:$E$33)</f>
        <v>0</v>
      </c>
    </row>
    <row r="7" spans="1:5" x14ac:dyDescent="0.2">
      <c r="A7" s="32">
        <v>45597</v>
      </c>
      <c r="B7" s="46">
        <f>SUMIF('Livre de comptes'!$B$7:$B$33,"&lt;01/12/2024",'Livre de comptes'!$C$7:$C$33)</f>
        <v>0</v>
      </c>
      <c r="C7" s="39">
        <f>SUMIF('Livre de comptes'!$B$7:$B$33,"&lt;01/12/2024",'Livre de comptes'!$E$7:$E$33)</f>
        <v>0</v>
      </c>
    </row>
    <row r="8" spans="1:5" x14ac:dyDescent="0.2">
      <c r="A8" s="32">
        <v>45627</v>
      </c>
      <c r="B8" s="46">
        <f>SUMIF('Livre de comptes'!$B$7:$B$33,"&lt;01/01/2025",'Livre de comptes'!$C$7:$C$33)</f>
        <v>20</v>
      </c>
      <c r="C8" s="39">
        <f>SUMIF('Livre de comptes'!$B$7:$B$33,"&lt;01/01/2025",'Livre de comptes'!$E$7:$E$33)</f>
        <v>0</v>
      </c>
    </row>
    <row r="9" spans="1:5" x14ac:dyDescent="0.2">
      <c r="A9" s="32">
        <v>45658</v>
      </c>
      <c r="B9" s="46">
        <f>SUMIF('Livre de comptes'!$B$7:$B$33,"&lt;01/02/2025",'Livre de comptes'!$C$7:$C$33)</f>
        <v>20</v>
      </c>
      <c r="C9" s="39">
        <f>SUMIF('Livre de comptes'!$B$7:$B$33,"&lt;01/02/2025",'Livre de comptes'!$E$7:$E$33)</f>
        <v>0</v>
      </c>
    </row>
    <row r="10" spans="1:5" x14ac:dyDescent="0.2">
      <c r="A10" s="32">
        <v>45689</v>
      </c>
      <c r="B10" s="46">
        <f>SUMIF('Livre de comptes'!$B$7:$B$33,"&lt;01/03/2025",'Livre de comptes'!$C$7:$C$33)</f>
        <v>244</v>
      </c>
      <c r="C10" s="39">
        <f>SUMIF('Livre de comptes'!$B$7:$B$33,"&lt;01/03/2025",'Livre de comptes'!$E$7:$E$33)</f>
        <v>0</v>
      </c>
    </row>
    <row r="11" spans="1:5" x14ac:dyDescent="0.2">
      <c r="A11" s="32">
        <v>45717</v>
      </c>
      <c r="B11" s="46">
        <f>SUMIF('Livre de comptes'!$B$7:$B$33,"&lt;01/04/2025",'Livre de comptes'!$C$7:$C$33)</f>
        <v>320</v>
      </c>
      <c r="C11" s="39">
        <f>SUMIF('Livre de comptes'!$B$7:$B$33,"&lt;01/04/2025",'Livre de comptes'!$E$7:$E$33)</f>
        <v>0</v>
      </c>
    </row>
    <row r="12" spans="1:5" x14ac:dyDescent="0.2">
      <c r="A12" s="32">
        <v>45748</v>
      </c>
      <c r="B12" s="46">
        <f>SUMIF('Livre de comptes'!$B$7:$B$33,"&lt;01/05/2025",'Livre de comptes'!$C$7:$C$33)</f>
        <v>336</v>
      </c>
      <c r="C12" s="39">
        <f>SUMIF('Livre de comptes'!$B$7:$B$33,"&lt;01/05/2025",'Livre de comptes'!$E$7:$E$33)</f>
        <v>0</v>
      </c>
    </row>
    <row r="13" spans="1:5" x14ac:dyDescent="0.2">
      <c r="A13" s="32">
        <v>45778</v>
      </c>
      <c r="B13" s="46">
        <f>SUMIF('Livre de comptes'!$B$7:$B$33,"&lt;01/06/2025",'Livre de comptes'!$C$7:$C$33)</f>
        <v>336</v>
      </c>
      <c r="C13" s="39">
        <f>SUMIF('Livre de comptes'!$B$7:$B$33,"&lt;01/06/2025",'Livre de comptes'!$E$7:$E$33)</f>
        <v>0</v>
      </c>
    </row>
    <row r="14" spans="1:5" x14ac:dyDescent="0.2">
      <c r="A14" s="32">
        <v>45809</v>
      </c>
      <c r="B14" s="46">
        <f>SUMIF('Livre de comptes'!$B$7:$B$33,"&lt;01/07/2025",'Livre de comptes'!$C$7:$C$33)</f>
        <v>336</v>
      </c>
      <c r="C14" s="39">
        <f>SUMIF('Livre de comptes'!$B$7:$B$33,"&lt;01/07/2025",'Livre de comptes'!$E$7:$E$33)</f>
        <v>0</v>
      </c>
    </row>
    <row r="15" spans="1:5" x14ac:dyDescent="0.2">
      <c r="A15" s="32">
        <v>45839</v>
      </c>
      <c r="B15" s="46">
        <f>SUMIF('Livre de comptes'!$B$7:$B$33,"&lt;01/08/2025",'Livre de comptes'!$C$7:$C$33)</f>
        <v>336</v>
      </c>
      <c r="C15" s="39">
        <f>SUMIF('Livre de comptes'!$B$7:$B$33,"&lt;01/08/2025",'Livre de comptes'!$E$7:$E$33)</f>
        <v>0</v>
      </c>
    </row>
    <row r="16" spans="1:5" ht="13.5" thickBot="1" x14ac:dyDescent="0.25">
      <c r="A16" s="33">
        <v>45870</v>
      </c>
      <c r="B16" s="47">
        <f>SUMIF('Livre de comptes'!$B$7:$B$33,"&lt;01/09/2025",'Livre de comptes'!$C$7:$C$33)</f>
        <v>336</v>
      </c>
      <c r="C16" s="41">
        <f>SUMIF('Livre de comptes'!$B$7:$B$32,"&lt;01/09/2025",'Livre de comptes'!$E$7:$E$32)</f>
        <v>268.41999999999996</v>
      </c>
    </row>
    <row r="17" spans="1:3" x14ac:dyDescent="0.2">
      <c r="A17" s="34"/>
    </row>
    <row r="19" spans="1:3" ht="13.5" thickBot="1" x14ac:dyDescent="0.25"/>
    <row r="20" spans="1:3" ht="30.75" customHeight="1" thickBot="1" x14ac:dyDescent="0.25">
      <c r="A20" s="48" t="s">
        <v>49</v>
      </c>
      <c r="B20" s="29" t="s">
        <v>44</v>
      </c>
      <c r="C20" s="30" t="s">
        <v>45</v>
      </c>
    </row>
    <row r="21" spans="1:3" x14ac:dyDescent="0.2">
      <c r="A21" s="31">
        <v>45536</v>
      </c>
      <c r="B21" s="36">
        <f>B5</f>
        <v>0</v>
      </c>
      <c r="C21" s="37">
        <f>-C5</f>
        <v>0</v>
      </c>
    </row>
    <row r="22" spans="1:3" x14ac:dyDescent="0.2">
      <c r="A22" s="32">
        <v>45566</v>
      </c>
      <c r="B22" s="38">
        <f>B6-B5</f>
        <v>0</v>
      </c>
      <c r="C22" s="39">
        <f t="shared" ref="C22:C32" si="0">-(C6-C5)</f>
        <v>0</v>
      </c>
    </row>
    <row r="23" spans="1:3" x14ac:dyDescent="0.2">
      <c r="A23" s="32">
        <v>45597</v>
      </c>
      <c r="B23" s="38">
        <f t="shared" ref="B23:B32" si="1">B7-B6</f>
        <v>0</v>
      </c>
      <c r="C23" s="39">
        <f t="shared" si="0"/>
        <v>0</v>
      </c>
    </row>
    <row r="24" spans="1:3" x14ac:dyDescent="0.2">
      <c r="A24" s="32">
        <v>45627</v>
      </c>
      <c r="B24" s="38">
        <f t="shared" si="1"/>
        <v>20</v>
      </c>
      <c r="C24" s="39">
        <f t="shared" si="0"/>
        <v>0</v>
      </c>
    </row>
    <row r="25" spans="1:3" x14ac:dyDescent="0.2">
      <c r="A25" s="32">
        <v>45658</v>
      </c>
      <c r="B25" s="38">
        <f t="shared" si="1"/>
        <v>0</v>
      </c>
      <c r="C25" s="39">
        <f t="shared" si="0"/>
        <v>0</v>
      </c>
    </row>
    <row r="26" spans="1:3" x14ac:dyDescent="0.2">
      <c r="A26" s="32">
        <v>45689</v>
      </c>
      <c r="B26" s="38">
        <f t="shared" si="1"/>
        <v>224</v>
      </c>
      <c r="C26" s="39">
        <f t="shared" si="0"/>
        <v>0</v>
      </c>
    </row>
    <row r="27" spans="1:3" x14ac:dyDescent="0.2">
      <c r="A27" s="32">
        <v>45717</v>
      </c>
      <c r="B27" s="38">
        <f t="shared" si="1"/>
        <v>76</v>
      </c>
      <c r="C27" s="39">
        <f t="shared" si="0"/>
        <v>0</v>
      </c>
    </row>
    <row r="28" spans="1:3" x14ac:dyDescent="0.2">
      <c r="A28" s="32">
        <v>45748</v>
      </c>
      <c r="B28" s="38">
        <f t="shared" si="1"/>
        <v>16</v>
      </c>
      <c r="C28" s="39">
        <f t="shared" si="0"/>
        <v>0</v>
      </c>
    </row>
    <row r="29" spans="1:3" x14ac:dyDescent="0.2">
      <c r="A29" s="32">
        <v>45778</v>
      </c>
      <c r="B29" s="38">
        <f t="shared" si="1"/>
        <v>0</v>
      </c>
      <c r="C29" s="39">
        <f t="shared" si="0"/>
        <v>0</v>
      </c>
    </row>
    <row r="30" spans="1:3" x14ac:dyDescent="0.2">
      <c r="A30" s="32">
        <v>45809</v>
      </c>
      <c r="B30" s="38">
        <f t="shared" si="1"/>
        <v>0</v>
      </c>
      <c r="C30" s="39">
        <f t="shared" si="0"/>
        <v>0</v>
      </c>
    </row>
    <row r="31" spans="1:3" x14ac:dyDescent="0.2">
      <c r="A31" s="32">
        <v>45839</v>
      </c>
      <c r="B31" s="38">
        <f t="shared" si="1"/>
        <v>0</v>
      </c>
      <c r="C31" s="39">
        <f t="shared" si="0"/>
        <v>0</v>
      </c>
    </row>
    <row r="32" spans="1:3" ht="13.5" thickBot="1" x14ac:dyDescent="0.25">
      <c r="A32" s="33">
        <v>45870</v>
      </c>
      <c r="B32" s="40">
        <f t="shared" si="1"/>
        <v>0</v>
      </c>
      <c r="C32" s="41">
        <f t="shared" si="0"/>
        <v>-268.41999999999996</v>
      </c>
    </row>
    <row r="33" spans="1:5" ht="13.5" thickBot="1" x14ac:dyDescent="0.25">
      <c r="A33" s="35" t="s">
        <v>46</v>
      </c>
      <c r="B33" s="42">
        <f>SUM(B21:B32)</f>
        <v>336</v>
      </c>
      <c r="C33" s="43">
        <f>SUM(C21:C32)</f>
        <v>-268.41999999999996</v>
      </c>
    </row>
    <row r="35" spans="1:5" ht="13.5" thickBot="1" x14ac:dyDescent="0.25"/>
    <row r="36" spans="1:5" ht="13.5" thickBot="1" x14ac:dyDescent="0.25">
      <c r="A36" s="48" t="s">
        <v>2</v>
      </c>
      <c r="B36" s="49" t="s">
        <v>1</v>
      </c>
    </row>
    <row r="37" spans="1:5" ht="13.5" thickBot="1" x14ac:dyDescent="0.25">
      <c r="A37" s="53" t="s">
        <v>50</v>
      </c>
      <c r="B37" s="57">
        <v>0</v>
      </c>
    </row>
    <row r="38" spans="1:5" x14ac:dyDescent="0.2">
      <c r="A38" s="50" t="str">
        <f>Categories!B6</f>
        <v>Cotisation adhérent</v>
      </c>
      <c r="B38" s="58">
        <f>SUMIF('Livre de comptes'!$D$7:$D$33,"Cotisation adhérent",'Livre de comptes'!$C$7:$C$33)</f>
        <v>336</v>
      </c>
    </row>
    <row r="39" spans="1:5" x14ac:dyDescent="0.2">
      <c r="A39" s="51" t="str">
        <f>Categories!B7</f>
        <v>Subvention Mairie</v>
      </c>
      <c r="B39" s="59">
        <f>SUMIF('Livre de comptes'!$D$7:$D$33,"Don Mairie",'Livre de comptes'!$C$7:$C$33)</f>
        <v>0</v>
      </c>
    </row>
    <row r="40" spans="1:5" x14ac:dyDescent="0.2">
      <c r="A40" s="51" t="str">
        <f>Categories!C6</f>
        <v>Achat Jeux (Loterie)</v>
      </c>
      <c r="B40" s="59">
        <f>-SUMIF('Livre de comptes'!$F$7:$F$33,"Achat Jeux (Loterie)",'Livre de comptes'!$E$7:$E$33)</f>
        <v>-60.2</v>
      </c>
    </row>
    <row r="41" spans="1:5" x14ac:dyDescent="0.2">
      <c r="A41" s="51" t="str">
        <f>Categories!C7</f>
        <v>Achat Jeux (Fonds association)</v>
      </c>
      <c r="B41" s="59">
        <f>-SUMIF('Livre de comptes'!$F$7:$F$33,"Achat Jeux (Fonds association)",'Livre de comptes'!$E$7:$E$33)</f>
        <v>-108.63</v>
      </c>
    </row>
    <row r="42" spans="1:5" x14ac:dyDescent="0.2">
      <c r="A42" s="51" t="str">
        <f>Categories!C8</f>
        <v>Publicité et publication</v>
      </c>
      <c r="B42" s="59">
        <f>-SUMIF('Livre de comptes'!$F$7:$F$33,"Publicité et publication",'Livre de comptes'!$E$7:$E$33)</f>
        <v>-78.59</v>
      </c>
    </row>
    <row r="43" spans="1:5" x14ac:dyDescent="0.2">
      <c r="A43" s="51" t="str">
        <f>Categories!C9</f>
        <v>Site Internet</v>
      </c>
      <c r="B43" s="59">
        <f>-SUMIF('Livre de comptes'!$F$7:$F$33,"Site Internet",'Livre de comptes'!$E$7:$E$33)</f>
        <v>-21</v>
      </c>
    </row>
    <row r="44" spans="1:5" ht="13.5" thickBot="1" x14ac:dyDescent="0.25">
      <c r="A44" s="52" t="str">
        <f>Categories!C10</f>
        <v>Organisation évènement</v>
      </c>
      <c r="B44" s="60">
        <f>-SUMIF('Livre de comptes'!$F$7:$F$33,"Organisation évènement",'Livre de comptes'!$E$7:$E$33)</f>
        <v>0</v>
      </c>
    </row>
    <row r="45" spans="1:5" ht="13.5" thickBot="1" x14ac:dyDescent="0.25">
      <c r="A45" s="54" t="s">
        <v>51</v>
      </c>
      <c r="B45" s="57">
        <f>SUM(B37:B44)</f>
        <v>67.580000000000013</v>
      </c>
    </row>
    <row r="47" spans="1:5" ht="13.5" thickBot="1" x14ac:dyDescent="0.25"/>
    <row r="48" spans="1:5" ht="13.5" thickBot="1" x14ac:dyDescent="0.25">
      <c r="A48" s="55" t="s">
        <v>6</v>
      </c>
      <c r="B48" s="49" t="s">
        <v>1</v>
      </c>
      <c r="D48" s="56" t="s">
        <v>7</v>
      </c>
      <c r="E48" s="49" t="s">
        <v>1</v>
      </c>
    </row>
    <row r="49" spans="1:5" x14ac:dyDescent="0.2">
      <c r="A49" s="50" t="str">
        <f>Categories!B6</f>
        <v>Cotisation adhérent</v>
      </c>
      <c r="B49" s="58">
        <f>SUMIF('Livre de comptes'!$D$7:$D$33,"Cotisation adhérent",'Livre de comptes'!$C$7:$C$33)</f>
        <v>336</v>
      </c>
      <c r="D49" s="50" t="str">
        <f>Categories!C6</f>
        <v>Achat Jeux (Loterie)</v>
      </c>
      <c r="E49" s="61">
        <f>-SUMIF('Livre de comptes'!$F$7:$F$33,"Achat Jeux (Loterie)",'Livre de comptes'!$E$7:$E$33)</f>
        <v>-60.2</v>
      </c>
    </row>
    <row r="50" spans="1:5" x14ac:dyDescent="0.2">
      <c r="A50" s="51" t="str">
        <f>Categories!B7</f>
        <v>Subvention Mairie</v>
      </c>
      <c r="B50" s="59">
        <f>SUMIF('Livre de comptes'!$D$7:$D$33,"Don Mairie",'Livre de comptes'!$C$7:$C$33)</f>
        <v>0</v>
      </c>
      <c r="D50" s="51" t="str">
        <f>Categories!C7</f>
        <v>Achat Jeux (Fonds association)</v>
      </c>
      <c r="E50" s="62">
        <f>-SUMIF('Livre de comptes'!$F$7:$F$33,"Achat Jeux (Fonds association)",'Livre de comptes'!$E$7:$E$33)</f>
        <v>-108.63</v>
      </c>
    </row>
    <row r="51" spans="1:5" x14ac:dyDescent="0.2">
      <c r="A51" s="51"/>
      <c r="B51" s="59"/>
      <c r="D51" s="51" t="str">
        <f>Categories!C8</f>
        <v>Publicité et publication</v>
      </c>
      <c r="E51" s="62">
        <f>-SUMIF('Livre de comptes'!$F$7:$F$33,"Publicité et publication",'Livre de comptes'!$E$7:$E$33)</f>
        <v>-78.59</v>
      </c>
    </row>
    <row r="52" spans="1:5" x14ac:dyDescent="0.2">
      <c r="A52" s="51">
        <f>Categories!B9</f>
        <v>0</v>
      </c>
      <c r="B52" s="59"/>
      <c r="D52" s="51" t="str">
        <f>Categories!C9</f>
        <v>Site Internet</v>
      </c>
      <c r="E52" s="62">
        <f>-SUMIF('Livre de comptes'!$F$7:$F$33,"Site Internet",'Livre de comptes'!$E$7:$E$33)</f>
        <v>-21</v>
      </c>
    </row>
    <row r="53" spans="1:5" x14ac:dyDescent="0.2">
      <c r="A53" s="51">
        <f>Categories!B10</f>
        <v>0</v>
      </c>
      <c r="B53" s="59"/>
      <c r="D53" s="51" t="str">
        <f>Categories!C10</f>
        <v>Organisation évènement</v>
      </c>
      <c r="E53" s="62">
        <f>-SUMIF('Livre de comptes'!$F$7:$F$33,"Organisation évènement",'Livre de comptes'!$E$7:$E$33)</f>
        <v>0</v>
      </c>
    </row>
    <row r="54" spans="1:5" x14ac:dyDescent="0.2">
      <c r="A54" s="51">
        <f>Categories!B11</f>
        <v>0</v>
      </c>
      <c r="B54" s="59"/>
      <c r="D54" s="51"/>
      <c r="E54" s="62"/>
    </row>
    <row r="55" spans="1:5" ht="13.5" thickBot="1" x14ac:dyDescent="0.25">
      <c r="A55" s="52">
        <f>Categories!B12</f>
        <v>0</v>
      </c>
      <c r="B55" s="60"/>
      <c r="D55" s="52">
        <f>Categories!C12</f>
        <v>0</v>
      </c>
      <c r="E55" s="60">
        <f>-SUMIF('Livre de comptes'!$F$7:$F$33,"Organisation évènement",'Livre de comptes'!$E$7:$E$33)</f>
        <v>0</v>
      </c>
    </row>
    <row r="56" spans="1:5" x14ac:dyDescent="0.2">
      <c r="A56" s="101"/>
      <c r="B56" s="102"/>
      <c r="D56" s="101"/>
      <c r="E56" s="102"/>
    </row>
    <row r="58" spans="1:5" ht="13.5" thickBot="1" x14ac:dyDescent="0.25">
      <c r="A58" s="28" t="s">
        <v>65</v>
      </c>
    </row>
    <row r="59" spans="1:5" ht="26.25" thickBot="1" x14ac:dyDescent="0.25">
      <c r="A59" s="103" t="s">
        <v>2</v>
      </c>
      <c r="B59" s="110" t="s">
        <v>66</v>
      </c>
      <c r="C59" s="107" t="s">
        <v>67</v>
      </c>
    </row>
    <row r="60" spans="1:5" x14ac:dyDescent="0.2">
      <c r="A60" s="104" t="str">
        <f>Categories!B6</f>
        <v>Cotisation adhérent</v>
      </c>
      <c r="B60" s="111">
        <f>B38</f>
        <v>336</v>
      </c>
      <c r="C60" s="108">
        <v>400</v>
      </c>
    </row>
    <row r="61" spans="1:5" x14ac:dyDescent="0.2">
      <c r="A61" s="105" t="str">
        <f>Categories!B7</f>
        <v>Subvention Mairie</v>
      </c>
      <c r="B61" s="112">
        <f>B39</f>
        <v>0</v>
      </c>
      <c r="C61" s="109">
        <v>150</v>
      </c>
    </row>
    <row r="62" spans="1:5" x14ac:dyDescent="0.2">
      <c r="A62" s="105" t="str">
        <f>Categories!C6</f>
        <v>Achat Jeux (Loterie)</v>
      </c>
      <c r="B62" s="112">
        <f>-B40</f>
        <v>60.2</v>
      </c>
      <c r="C62" s="109">
        <v>104</v>
      </c>
    </row>
    <row r="63" spans="1:5" x14ac:dyDescent="0.2">
      <c r="A63" s="105" t="str">
        <f>Categories!C7</f>
        <v>Achat Jeux (Fonds association)</v>
      </c>
      <c r="B63" s="112">
        <f>-B41</f>
        <v>108.63</v>
      </c>
      <c r="C63" s="109">
        <v>210</v>
      </c>
    </row>
    <row r="64" spans="1:5" x14ac:dyDescent="0.2">
      <c r="A64" s="105" t="str">
        <f>Categories!C8</f>
        <v>Publicité et publication</v>
      </c>
      <c r="B64" s="112">
        <f>-B42</f>
        <v>78.59</v>
      </c>
      <c r="C64" s="109"/>
    </row>
    <row r="65" spans="1:3" x14ac:dyDescent="0.2">
      <c r="A65" s="105" t="str">
        <f>Categories!C9</f>
        <v>Site Internet</v>
      </c>
      <c r="B65" s="112">
        <f>-B43</f>
        <v>21</v>
      </c>
      <c r="C65" s="109">
        <v>36</v>
      </c>
    </row>
    <row r="66" spans="1:3" x14ac:dyDescent="0.2">
      <c r="A66" s="105" t="str">
        <f>Categories!C10</f>
        <v>Organisation évènement</v>
      </c>
      <c r="B66" s="112"/>
      <c r="C66" s="109">
        <v>120</v>
      </c>
    </row>
    <row r="67" spans="1:3" ht="13.5" thickBot="1" x14ac:dyDescent="0.25">
      <c r="A67" s="106" t="str">
        <f>Categories!C11</f>
        <v>Fourniture entretien jeux</v>
      </c>
      <c r="B67" s="52"/>
      <c r="C67" s="113">
        <v>80</v>
      </c>
    </row>
  </sheetData>
  <conditionalFormatting sqref="B37">
    <cfRule type="cellIs" dxfId="20" priority="7" operator="lessThan">
      <formula>0</formula>
    </cfRule>
    <cfRule type="cellIs" dxfId="19" priority="8" operator="greaterThanOrEqual">
      <formula>0</formula>
    </cfRule>
  </conditionalFormatting>
  <conditionalFormatting sqref="B45">
    <cfRule type="cellIs" dxfId="18" priority="5" operator="lessThan">
      <formula>0</formula>
    </cfRule>
    <cfRule type="cellIs" dxfId="17" priority="6" operator="greaterThanOrEqual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I17"/>
  <sheetViews>
    <sheetView zoomScale="130" zoomScaleNormal="130" workbookViewId="0">
      <selection activeCell="G9" sqref="G9"/>
    </sheetView>
  </sheetViews>
  <sheetFormatPr baseColWidth="10" defaultRowHeight="15" x14ac:dyDescent="0.25"/>
  <cols>
    <col min="1" max="1" width="11.42578125" style="77"/>
    <col min="2" max="2" width="30.7109375" style="76" customWidth="1"/>
    <col min="3" max="4" width="12.7109375" style="76" customWidth="1"/>
    <col min="5" max="5" width="10.7109375" style="76" customWidth="1"/>
    <col min="6" max="6" width="30.7109375" style="77" customWidth="1"/>
    <col min="7" max="7" width="12.7109375" style="77" customWidth="1"/>
    <col min="8" max="8" width="11.42578125" style="77"/>
    <col min="9" max="9" width="10.7109375" style="77" customWidth="1"/>
    <col min="10" max="16384" width="11.42578125" style="77"/>
  </cols>
  <sheetData>
    <row r="4" spans="2:9" ht="15.75" thickBot="1" x14ac:dyDescent="0.3"/>
    <row r="5" spans="2:9" ht="24.95" customHeight="1" thickBot="1" x14ac:dyDescent="0.3">
      <c r="B5" s="132" t="s">
        <v>56</v>
      </c>
      <c r="C5" s="133"/>
      <c r="D5" s="133"/>
      <c r="E5" s="134"/>
      <c r="F5" s="134"/>
      <c r="G5" s="134"/>
      <c r="H5" s="134"/>
      <c r="I5" s="135"/>
    </row>
    <row r="6" spans="2:9" s="76" customFormat="1" ht="24.95" customHeight="1" thickBot="1" x14ac:dyDescent="0.3">
      <c r="B6" s="138" t="s">
        <v>64</v>
      </c>
      <c r="C6" s="139"/>
      <c r="D6" s="139"/>
      <c r="E6" s="140"/>
      <c r="F6" s="147" t="s">
        <v>13</v>
      </c>
      <c r="G6" s="145"/>
      <c r="H6" s="145"/>
      <c r="I6" s="140"/>
    </row>
    <row r="7" spans="2:9" s="76" customFormat="1" ht="24.95" customHeight="1" thickBot="1" x14ac:dyDescent="0.3">
      <c r="B7" s="78" t="s">
        <v>2</v>
      </c>
      <c r="C7" s="78" t="s">
        <v>57</v>
      </c>
      <c r="D7" s="79" t="s">
        <v>58</v>
      </c>
      <c r="E7" s="79" t="s">
        <v>59</v>
      </c>
      <c r="F7" s="80" t="s">
        <v>2</v>
      </c>
      <c r="G7" s="81" t="s">
        <v>57</v>
      </c>
      <c r="H7" s="80" t="s">
        <v>58</v>
      </c>
      <c r="I7" s="80" t="s">
        <v>59</v>
      </c>
    </row>
    <row r="8" spans="2:9" ht="20.100000000000001" customHeight="1" x14ac:dyDescent="0.25">
      <c r="B8" s="82" t="s">
        <v>5</v>
      </c>
      <c r="C8" s="83">
        <f>'Répartition livre compte'!B38</f>
        <v>336</v>
      </c>
      <c r="D8" s="84">
        <v>400</v>
      </c>
      <c r="E8" s="85">
        <f>D8-C8</f>
        <v>64</v>
      </c>
      <c r="F8" s="86" t="s">
        <v>8</v>
      </c>
      <c r="G8" s="87">
        <f>-'Répartition livre compte'!E49</f>
        <v>60.2</v>
      </c>
      <c r="H8" s="88">
        <v>104</v>
      </c>
      <c r="I8" s="85">
        <f>H8-G8</f>
        <v>43.8</v>
      </c>
    </row>
    <row r="9" spans="2:9" ht="20.100000000000001" customHeight="1" x14ac:dyDescent="0.25">
      <c r="B9" s="82" t="s">
        <v>62</v>
      </c>
      <c r="C9" s="89"/>
      <c r="D9" s="90">
        <v>150</v>
      </c>
      <c r="E9" s="85">
        <f t="shared" ref="E9:E13" si="0">D9-C9</f>
        <v>150</v>
      </c>
      <c r="F9" s="86" t="s">
        <v>9</v>
      </c>
      <c r="G9" s="91">
        <f>-'Répartition livre compte'!E50</f>
        <v>108.63</v>
      </c>
      <c r="H9" s="92">
        <v>210</v>
      </c>
      <c r="I9" s="85">
        <f t="shared" ref="I9:I13" si="1">H9-G9</f>
        <v>101.37</v>
      </c>
    </row>
    <row r="10" spans="2:9" ht="20.100000000000001" customHeight="1" x14ac:dyDescent="0.25">
      <c r="B10" s="82"/>
      <c r="C10" s="89"/>
      <c r="D10" s="90"/>
      <c r="E10" s="85">
        <f t="shared" si="0"/>
        <v>0</v>
      </c>
      <c r="F10" s="86" t="s">
        <v>68</v>
      </c>
      <c r="G10" s="91">
        <f>-'Répartition livre compte'!E51</f>
        <v>78.59</v>
      </c>
      <c r="H10" s="92"/>
      <c r="I10" s="85">
        <f t="shared" si="1"/>
        <v>-78.59</v>
      </c>
    </row>
    <row r="11" spans="2:9" ht="20.100000000000001" customHeight="1" x14ac:dyDescent="0.25">
      <c r="B11" s="82"/>
      <c r="C11" s="89"/>
      <c r="D11" s="90"/>
      <c r="E11" s="85">
        <f t="shared" si="0"/>
        <v>0</v>
      </c>
      <c r="F11" s="82" t="s">
        <v>4</v>
      </c>
      <c r="G11" s="91">
        <f>-'Répartition livre compte'!E52</f>
        <v>21</v>
      </c>
      <c r="H11" s="92">
        <v>36</v>
      </c>
      <c r="I11" s="85">
        <f t="shared" si="1"/>
        <v>15</v>
      </c>
    </row>
    <row r="12" spans="2:9" ht="20.100000000000001" customHeight="1" x14ac:dyDescent="0.25">
      <c r="B12" s="82"/>
      <c r="C12" s="93"/>
      <c r="D12" s="94"/>
      <c r="E12" s="85">
        <f t="shared" si="0"/>
        <v>0</v>
      </c>
      <c r="F12" s="82" t="s">
        <v>10</v>
      </c>
      <c r="G12" s="91"/>
      <c r="H12" s="92">
        <v>120</v>
      </c>
      <c r="I12" s="85">
        <f t="shared" ref="I12" si="2">H12-G12</f>
        <v>120</v>
      </c>
    </row>
    <row r="13" spans="2:9" ht="20.100000000000001" customHeight="1" thickBot="1" x14ac:dyDescent="0.3">
      <c r="B13" s="82"/>
      <c r="C13" s="95"/>
      <c r="D13" s="96"/>
      <c r="E13" s="85">
        <f t="shared" si="0"/>
        <v>0</v>
      </c>
      <c r="F13" s="82" t="s">
        <v>69</v>
      </c>
      <c r="G13" s="97"/>
      <c r="H13" s="98">
        <f>'Répartition livre compte'!C67</f>
        <v>80</v>
      </c>
      <c r="I13" s="85">
        <f t="shared" si="1"/>
        <v>80</v>
      </c>
    </row>
    <row r="14" spans="2:9" ht="24.95" customHeight="1" thickBot="1" x14ac:dyDescent="0.3">
      <c r="B14" s="144" t="s">
        <v>60</v>
      </c>
      <c r="C14" s="145"/>
      <c r="D14" s="99">
        <f>SUM(D8:D13)</f>
        <v>550</v>
      </c>
      <c r="E14" s="100"/>
      <c r="F14" s="146" t="s">
        <v>61</v>
      </c>
      <c r="G14" s="145"/>
      <c r="H14" s="99">
        <f>SUM(H8:H13)</f>
        <v>550</v>
      </c>
      <c r="I14" s="100"/>
    </row>
    <row r="15" spans="2:9" ht="15.75" thickBot="1" x14ac:dyDescent="0.3"/>
    <row r="16" spans="2:9" ht="24.95" customHeight="1" thickBot="1" x14ac:dyDescent="0.3">
      <c r="B16" s="141" t="s">
        <v>63</v>
      </c>
      <c r="C16" s="142"/>
      <c r="D16" s="142"/>
      <c r="E16" s="143"/>
      <c r="F16" s="136">
        <f>D14-H14</f>
        <v>0</v>
      </c>
      <c r="G16" s="137"/>
      <c r="H16" s="134"/>
      <c r="I16" s="135"/>
    </row>
    <row r="17" spans="2:8" s="76" customFormat="1" x14ac:dyDescent="0.25">
      <c r="B17" s="77"/>
      <c r="C17" s="77"/>
      <c r="D17" s="77"/>
      <c r="F17" s="77"/>
      <c r="G17" s="77"/>
      <c r="H17" s="77"/>
    </row>
  </sheetData>
  <mergeCells count="7">
    <mergeCell ref="B5:I5"/>
    <mergeCell ref="F16:I16"/>
    <mergeCell ref="B6:E6"/>
    <mergeCell ref="B16:E16"/>
    <mergeCell ref="B14:C14"/>
    <mergeCell ref="F14:G14"/>
    <mergeCell ref="F6:I6"/>
  </mergeCells>
  <conditionalFormatting sqref="B9:B13 F11 F13">
    <cfRule type="containsBlanks" dxfId="16" priority="40">
      <formula>LEN(TRIM(B9))=0</formula>
    </cfRule>
  </conditionalFormatting>
  <conditionalFormatting sqref="B8">
    <cfRule type="cellIs" dxfId="15" priority="38" operator="equal">
      <formula>""""""</formula>
    </cfRule>
  </conditionalFormatting>
  <conditionalFormatting sqref="C8:D12">
    <cfRule type="containsBlanks" dxfId="14" priority="37">
      <formula>LEN(TRIM(C8))=0</formula>
    </cfRule>
  </conditionalFormatting>
  <conditionalFormatting sqref="C13:D13">
    <cfRule type="containsBlanks" dxfId="13" priority="36">
      <formula>LEN(TRIM(C13))=0</formula>
    </cfRule>
  </conditionalFormatting>
  <conditionalFormatting sqref="G13:H13 G8:H11">
    <cfRule type="containsBlanks" dxfId="12" priority="34">
      <formula>LEN(TRIM(G8))=0</formula>
    </cfRule>
  </conditionalFormatting>
  <conditionalFormatting sqref="E8:E13">
    <cfRule type="iconSet" priority="28">
      <iconSet iconSet="3Arrows" showValue="0">
        <cfvo type="percent" val="0"/>
        <cfvo type="num" val="0"/>
        <cfvo type="num" val="0" gte="0"/>
      </iconSet>
    </cfRule>
  </conditionalFormatting>
  <conditionalFormatting sqref="J8">
    <cfRule type="iconSet" priority="3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E8">
    <cfRule type="cellIs" dxfId="11" priority="24" stopIfTrue="1" operator="equal">
      <formula>0</formula>
    </cfRule>
  </conditionalFormatting>
  <conditionalFormatting sqref="E9">
    <cfRule type="cellIs" dxfId="10" priority="23" operator="equal">
      <formula>0</formula>
    </cfRule>
  </conditionalFormatting>
  <conditionalFormatting sqref="E9:E13">
    <cfRule type="cellIs" dxfId="9" priority="22" operator="equal">
      <formula>0</formula>
    </cfRule>
  </conditionalFormatting>
  <conditionalFormatting sqref="E9:E13">
    <cfRule type="cellIs" dxfId="8" priority="19" stopIfTrue="1" operator="equal">
      <formula>0</formula>
    </cfRule>
  </conditionalFormatting>
  <conditionalFormatting sqref="E8">
    <cfRule type="cellIs" dxfId="7" priority="16" operator="equal">
      <formula>0</formula>
    </cfRule>
  </conditionalFormatting>
  <conditionalFormatting sqref="E8">
    <cfRule type="cellIs" dxfId="6" priority="15" stopIfTrue="1" operator="equal">
      <formula>0</formula>
    </cfRule>
  </conditionalFormatting>
  <conditionalFormatting sqref="I8:I11 I13">
    <cfRule type="cellIs" dxfId="5" priority="7" operator="equal">
      <formula>0</formula>
    </cfRule>
  </conditionalFormatting>
  <conditionalFormatting sqref="I8:I11 I13">
    <cfRule type="cellIs" dxfId="4" priority="6" stopIfTrue="1" operator="equal">
      <formula>0</formula>
    </cfRule>
  </conditionalFormatting>
  <conditionalFormatting sqref="I8:I11 I13">
    <cfRule type="iconSet" priority="8">
      <iconSet iconSet="3Arrows" showValue="0">
        <cfvo type="percent" val="0"/>
        <cfvo type="num" val="0"/>
        <cfvo type="num" val="0" gte="0"/>
      </iconSet>
    </cfRule>
  </conditionalFormatting>
  <conditionalFormatting sqref="F12">
    <cfRule type="containsBlanks" dxfId="3" priority="5">
      <formula>LEN(TRIM(F12))=0</formula>
    </cfRule>
  </conditionalFormatting>
  <conditionalFormatting sqref="G12:H12">
    <cfRule type="containsBlanks" dxfId="2" priority="4">
      <formula>LEN(TRIM(G12))=0</formula>
    </cfRule>
  </conditionalFormatting>
  <conditionalFormatting sqref="I12">
    <cfRule type="cellIs" dxfId="1" priority="2" operator="equal">
      <formula>0</formula>
    </cfRule>
  </conditionalFormatting>
  <conditionalFormatting sqref="I12">
    <cfRule type="cellIs" dxfId="0" priority="1" stopIfTrue="1" operator="equal">
      <formula>0</formula>
    </cfRule>
  </conditionalFormatting>
  <conditionalFormatting sqref="I12">
    <cfRule type="iconSet" priority="3">
      <iconSet iconSet="3Arrows" showValue="0">
        <cfvo type="percent" val="0"/>
        <cfvo type="num" val="0"/>
        <cfvo type="num" val="0" gte="0"/>
      </iconSet>
    </cfRule>
  </conditionalFormatting>
  <dataValidations count="2">
    <dataValidation type="list" allowBlank="1" showInputMessage="1" showErrorMessage="1" sqref="F8:F13">
      <formula1>Depenses</formula1>
    </dataValidation>
    <dataValidation type="list" allowBlank="1" showInputMessage="1" showErrorMessage="1" sqref="B8:B13">
      <formula1>Recette</formula1>
    </dataValidation>
  </dataValidation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Feuilles de calcul</vt:lpstr>
      </vt:variant>
      <vt:variant>
        <vt:i4>5</vt:i4>
      </vt:variant>
      <vt:variant>
        <vt:lpstr>Graphiques</vt:lpstr>
      </vt:variant>
      <vt:variant>
        <vt:i4>5</vt:i4>
      </vt:variant>
      <vt:variant>
        <vt:lpstr>Plages nommées</vt:lpstr>
      </vt:variant>
      <vt:variant>
        <vt:i4>2</vt:i4>
      </vt:variant>
    </vt:vector>
  </HeadingPairs>
  <TitlesOfParts>
    <vt:vector size="12" baseType="lpstr">
      <vt:lpstr>Livre de comptes</vt:lpstr>
      <vt:lpstr>Compte financier</vt:lpstr>
      <vt:lpstr>Categories</vt:lpstr>
      <vt:lpstr>Répartition livre compte</vt:lpstr>
      <vt:lpstr>Budget prévisionnel</vt:lpstr>
      <vt:lpstr>Graph Livre Comptes</vt:lpstr>
      <vt:lpstr>Graph resultat financier</vt:lpstr>
      <vt:lpstr>Graph Recettes</vt:lpstr>
      <vt:lpstr>Graph Depenses</vt:lpstr>
      <vt:lpstr>Graph Budgt previs</vt:lpstr>
      <vt:lpstr>Depenses</vt:lpstr>
      <vt:lpstr>Recette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2026-06-29T19:43:02Z</cp:lastPrinted>
  <dcterms:created xsi:type="dcterms:W3CDTF">2025-07-31T13:23:17Z</dcterms:created>
  <dcterms:modified xsi:type="dcterms:W3CDTF">2026-06-30T20:39:21Z</dcterms:modified>
</cp:coreProperties>
</file>